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3\Compras y contratacion\COMITE DE COMPRAS\2023\Dic - Ene - Feb\"/>
    </mc:Choice>
  </mc:AlternateContent>
  <bookViews>
    <workbookView xWindow="0" yWindow="0" windowWidth="20490" windowHeight="7320"/>
  </bookViews>
  <sheets>
    <sheet name="ASEO Y PAPELERIA" sheetId="2" r:id="rId1"/>
  </sheets>
  <externalReferences>
    <externalReference r:id="rId2"/>
  </externalReferences>
  <definedNames>
    <definedName name="_xlnm._FilterDatabase" localSheetId="0" hidden="1">'ASEO Y PAPELERIA'!$A$4:$N$60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2" l="1"/>
  <c r="F58" i="2"/>
  <c r="F48" i="2"/>
  <c r="F46" i="2"/>
  <c r="F37" i="2"/>
  <c r="F29" i="2"/>
  <c r="F28" i="2"/>
  <c r="F26" i="2"/>
  <c r="F18" i="2"/>
  <c r="F12" i="2"/>
  <c r="F31" i="2"/>
  <c r="F30" i="2"/>
  <c r="F25" i="2"/>
  <c r="F24" i="2"/>
  <c r="F23" i="2"/>
  <c r="F22" i="2"/>
  <c r="F21" i="2"/>
  <c r="F20" i="2"/>
  <c r="F19" i="2"/>
  <c r="F17" i="2"/>
  <c r="F6" i="2"/>
  <c r="F7" i="2"/>
  <c r="F8" i="2"/>
  <c r="F9" i="2"/>
  <c r="F10" i="2"/>
  <c r="F11" i="2"/>
  <c r="F13" i="2"/>
  <c r="F14" i="2"/>
  <c r="F15" i="2"/>
  <c r="F16" i="2"/>
  <c r="F27" i="2"/>
  <c r="F32" i="2"/>
  <c r="F33" i="2"/>
  <c r="F34" i="2"/>
  <c r="F35" i="2"/>
  <c r="F36" i="2"/>
  <c r="F38" i="2"/>
  <c r="F39" i="2"/>
  <c r="F40" i="2"/>
  <c r="F43" i="2"/>
  <c r="F44" i="2"/>
  <c r="F45" i="2"/>
  <c r="F47" i="2"/>
  <c r="F49" i="2"/>
  <c r="F50" i="2"/>
  <c r="F51" i="2"/>
  <c r="F52" i="2"/>
  <c r="F53" i="2"/>
  <c r="F54" i="2"/>
  <c r="F55" i="2"/>
  <c r="F56" i="2"/>
  <c r="F60" i="2"/>
  <c r="F5" i="2"/>
  <c r="K25" i="2" l="1"/>
  <c r="L25" i="2" s="1"/>
  <c r="M25" i="2" s="1"/>
  <c r="K24" i="2"/>
  <c r="L24" i="2" s="1"/>
  <c r="M24" i="2" s="1"/>
  <c r="K23" i="2"/>
  <c r="L23" i="2" s="1"/>
  <c r="M23" i="2" s="1"/>
  <c r="K22" i="2"/>
  <c r="L22" i="2" s="1"/>
  <c r="M22" i="2" s="1"/>
  <c r="K21" i="2"/>
  <c r="L21" i="2" s="1"/>
  <c r="M21" i="2" s="1"/>
  <c r="K20" i="2"/>
  <c r="L20" i="2" s="1"/>
  <c r="M20" i="2" s="1"/>
  <c r="K19" i="2"/>
  <c r="L19" i="2" s="1"/>
  <c r="M19" i="2" s="1"/>
  <c r="K18" i="2"/>
  <c r="L18" i="2" s="1"/>
  <c r="M18" i="2" s="1"/>
  <c r="K17" i="2"/>
  <c r="L17" i="2" s="1"/>
  <c r="M17" i="2" s="1"/>
  <c r="K16" i="2"/>
  <c r="L16" i="2" s="1"/>
  <c r="M16" i="2" s="1"/>
  <c r="K15" i="2"/>
  <c r="L15" i="2" s="1"/>
  <c r="M15" i="2" s="1"/>
  <c r="K14" i="2"/>
  <c r="L14" i="2" s="1"/>
  <c r="M14" i="2" s="1"/>
  <c r="K13" i="2"/>
  <c r="L13" i="2" s="1"/>
  <c r="M13" i="2" s="1"/>
  <c r="K12" i="2"/>
  <c r="L12" i="2" s="1"/>
  <c r="M12" i="2" s="1"/>
  <c r="K11" i="2"/>
  <c r="L11" i="2" s="1"/>
  <c r="M11" i="2" s="1"/>
  <c r="K10" i="2"/>
  <c r="L10" i="2" s="1"/>
  <c r="M10" i="2" s="1"/>
  <c r="K8" i="2"/>
  <c r="L8" i="2" s="1"/>
  <c r="M8" i="2" s="1"/>
  <c r="K7" i="2"/>
  <c r="L7" i="2" s="1"/>
  <c r="M7" i="2" s="1"/>
  <c r="K6" i="2"/>
  <c r="L6" i="2" s="1"/>
  <c r="M6" i="2" s="1"/>
  <c r="K5" i="2"/>
  <c r="L5" i="2" s="1"/>
  <c r="M5" i="2" s="1"/>
</calcChain>
</file>

<file path=xl/sharedStrings.xml><?xml version="1.0" encoding="utf-8"?>
<sst xmlns="http://schemas.openxmlformats.org/spreadsheetml/2006/main" count="192" uniqueCount="145">
  <si>
    <t>MO10000003</t>
  </si>
  <si>
    <t>FUNDA O SOBRE DE VINILO CON HUECOS</t>
  </si>
  <si>
    <t>MO10000013</t>
  </si>
  <si>
    <t>PAPEL CONTAC ROLLO TRANSPARENTE</t>
  </si>
  <si>
    <t>MO10000220</t>
  </si>
  <si>
    <t>ROLLO DE PAPEL VINIPEL 30 CM X 450 MTR</t>
  </si>
  <si>
    <t>MO10000204</t>
  </si>
  <si>
    <t>COSEDORA MEDIANA*</t>
  </si>
  <si>
    <t>MO10000104</t>
  </si>
  <si>
    <t>PILA ALCALINA ENERGIZER AAA</t>
  </si>
  <si>
    <t>LD0000042</t>
  </si>
  <si>
    <t>CONTENEDOR DESECHABLE PARA CORTO PUNZANTES DE 44 LITROS. FABRICADO EN POLIPROPILENO. RESISTENTE. LIBRE DE METALES PESADOS. COLOR CUERPO ROJO. TAPA BLANCA. MEDIDAS: ALTO 58. ANCHO 36. FONDO 28 CMS.</t>
  </si>
  <si>
    <t>MO10000315</t>
  </si>
  <si>
    <t>MARCADOR BORRABLE NEGRO</t>
  </si>
  <si>
    <t>X0000001</t>
  </si>
  <si>
    <t>SABAN DE AMORTAJAR ADULTO</t>
  </si>
  <si>
    <t>MO10000103</t>
  </si>
  <si>
    <t>PILA ALCALINA ENERGIZER AA</t>
  </si>
  <si>
    <t>LD0000011</t>
  </si>
  <si>
    <t>TOALLA ABSORBENTE WYPALL X 300 METROS</t>
  </si>
  <si>
    <t>LD70000006</t>
  </si>
  <si>
    <t>CONTENEDOR DE ELEMENTOS CORTOPUNZANTES 2.9 L</t>
  </si>
  <si>
    <t>EAC000002</t>
  </si>
  <si>
    <t>VASO DESECHABLE 7 ONZAS PQ X 50</t>
  </si>
  <si>
    <t>DM0000873</t>
  </si>
  <si>
    <t>FRASCOS PLASTICO P/ MUESTRA DE ORINA X 60 ML</t>
  </si>
  <si>
    <t>MO10000004</t>
  </si>
  <si>
    <t>RESMA DE PAPEL BOND CARTA</t>
  </si>
  <si>
    <t>MO050</t>
  </si>
  <si>
    <t>BOLSA CIERRE HERMETICO 24X20</t>
  </si>
  <si>
    <t>MO10000285</t>
  </si>
  <si>
    <t>BOLSA HERMÉTICA PEQUEÑA 10CM X 12CM</t>
  </si>
  <si>
    <t>MO27</t>
  </si>
  <si>
    <t>BOLSA CIERRE HERMETICA 25*36</t>
  </si>
  <si>
    <t>LD0000037</t>
  </si>
  <si>
    <t>GA6BA01991100</t>
  </si>
  <si>
    <t>RECIPIENTE RECOLECTOR DE ORINA FRASCO</t>
  </si>
  <si>
    <t>MO10000283</t>
  </si>
  <si>
    <t>BOLSA HERMÉTICA GRANDE 30CM X42CM </t>
  </si>
  <si>
    <t>MO10000284</t>
  </si>
  <si>
    <t>BOLSA HERMÉTICA  MEDIANA 16CM X 21CM  </t>
  </si>
  <si>
    <t>LD410000001</t>
  </si>
  <si>
    <t>ALCOHOL GLICERINADO * 850ML BOLSA</t>
  </si>
  <si>
    <t>LD70000001</t>
  </si>
  <si>
    <t>CONTENEDOR DE ELEMENTOS CORTOPUNZANTES 1LTS (GUARDIAN)</t>
  </si>
  <si>
    <t>DM0000798</t>
  </si>
  <si>
    <t>MANILLA DE INDETIFICACION ADULTO ULTRA SOFT</t>
  </si>
  <si>
    <t>VA8BC12991100</t>
  </si>
  <si>
    <t>CLORHEXIDINA 2% JABON X 850 ML</t>
  </si>
  <si>
    <t>DD0000020</t>
  </si>
  <si>
    <t>DETERGENTE MULTIENZIMATICO PARA INSTRUMENTAL X 5 LITROS</t>
  </si>
  <si>
    <t>DD0000018</t>
  </si>
  <si>
    <t>SOLUCION DE ORTOFTALDEHIDO AL 0.55% GALON</t>
  </si>
  <si>
    <t>MO10000027</t>
  </si>
  <si>
    <t>CONTENEDOR PLASTICO TRANSPARENTE CON TAPA 2 LT (25X12X10CM)</t>
  </si>
  <si>
    <t>MO0000021</t>
  </si>
  <si>
    <t>PILA REDONDA TIPO C * PAR</t>
  </si>
  <si>
    <t>FM0000173</t>
  </si>
  <si>
    <t>PILA CUADRADA 9 VOLTEOS</t>
  </si>
  <si>
    <t>MO10000014</t>
  </si>
  <si>
    <t>LIBRO DE CONTABILIDAD 200 FOLIOS</t>
  </si>
  <si>
    <t>MO0000006</t>
  </si>
  <si>
    <t>TABLA PLANILLERO ACRILICO  AZUL OFICIO</t>
  </si>
  <si>
    <t>MO0000026</t>
  </si>
  <si>
    <t>RESMA PAPEL BOND CARTA BLANCO</t>
  </si>
  <si>
    <t>MO10000018</t>
  </si>
  <si>
    <t>CONTENEDOR PLASTICO TRANSPARENTE C/TAPA (60X40X32CM) GRANDE</t>
  </si>
  <si>
    <t>MO10000028</t>
  </si>
  <si>
    <t>CONTENEDOR TRANSPARENTE  CON TAPA 28.2 LT (48X32X16CM)</t>
  </si>
  <si>
    <t>MO10000047</t>
  </si>
  <si>
    <t>SACA GANCHO</t>
  </si>
  <si>
    <t>MO10000324</t>
  </si>
  <si>
    <t>MARCADOR BORRABLE ROJO</t>
  </si>
  <si>
    <t>MO006</t>
  </si>
  <si>
    <t>ENCENDEDOR / BRIQUET</t>
  </si>
  <si>
    <t>EQ0000071</t>
  </si>
  <si>
    <t>HOJAS PARA VIDEO LARINGOSCOPIO MC GRATH X3</t>
  </si>
  <si>
    <t>MO10000117</t>
  </si>
  <si>
    <t>BANDA DE CAUCHO BOLSA X 1000 UNIDADES</t>
  </si>
  <si>
    <t>MO10000048</t>
  </si>
  <si>
    <t>LD6180000002</t>
  </si>
  <si>
    <t>DETERGENTE MULTIENZIMATICO EN ESPUMA</t>
  </si>
  <si>
    <t>LD110000001</t>
  </si>
  <si>
    <t>PAÑUELOS CAJA</t>
  </si>
  <si>
    <t>MO10000054</t>
  </si>
  <si>
    <t>SACAPUNTA CON DEPOSITO</t>
  </si>
  <si>
    <t>FM0000194</t>
  </si>
  <si>
    <t>PILAS CR 2032 3 V</t>
  </si>
  <si>
    <t>LD0000069</t>
  </si>
  <si>
    <t>VARSOL DE 960 ML</t>
  </si>
  <si>
    <t>MO10000001</t>
  </si>
  <si>
    <t>VA2BB01991100</t>
  </si>
  <si>
    <t>FORMOL 500ML</t>
  </si>
  <si>
    <t>LD0000029</t>
  </si>
  <si>
    <t>REMOVEDOR DE ESMALTE 50 ML</t>
  </si>
  <si>
    <t>FM017</t>
  </si>
  <si>
    <t>REPUESTO DE BISTURI</t>
  </si>
  <si>
    <t>MO100001</t>
  </si>
  <si>
    <t>TONNER LASER JET PRO M402N</t>
  </si>
  <si>
    <t>MO10000076</t>
  </si>
  <si>
    <t>SS00024</t>
  </si>
  <si>
    <t>MO10000209</t>
  </si>
  <si>
    <t>SOBRE PARA CD*</t>
  </si>
  <si>
    <t>CD PARA GRABAR INFORMACION- FACTURACION</t>
  </si>
  <si>
    <t>CAJAS X 200 SIN IMPRESIÓN K-720</t>
  </si>
  <si>
    <t xml:space="preserve">SEPARADOR PLASTICO PQ X 5 UND </t>
  </si>
  <si>
    <t>FORMATO DE COTIZACIÓN DE INSUMOS</t>
  </si>
  <si>
    <t xml:space="preserve">ITEM </t>
  </si>
  <si>
    <t>CODIGO HUN</t>
  </si>
  <si>
    <t xml:space="preserve">NOMBRE GENERICO </t>
  </si>
  <si>
    <t xml:space="preserve">PROVEEDOR </t>
  </si>
  <si>
    <t>NIT (SIN DIGITO)</t>
  </si>
  <si>
    <t>NOMBRE COMERCIAL</t>
  </si>
  <si>
    <t xml:space="preserve">VALOR UNITARIO </t>
  </si>
  <si>
    <t xml:space="preserve">IVA </t>
  </si>
  <si>
    <t xml:space="preserve">VALOR UNITARIO CON IVA </t>
  </si>
  <si>
    <t xml:space="preserve">VALOR TOTAL </t>
  </si>
  <si>
    <t xml:space="preserve">OBSERVACIONES </t>
  </si>
  <si>
    <t>UND</t>
  </si>
  <si>
    <t>PQ X 100</t>
  </si>
  <si>
    <t>PQ X 8</t>
  </si>
  <si>
    <t xml:space="preserve">3 MTS </t>
  </si>
  <si>
    <t>CONTAC</t>
  </si>
  <si>
    <t>PQ X 50</t>
  </si>
  <si>
    <t xml:space="preserve">PAPEL HIGIENICO BLANCO X 400 MTS - HOJA SENCILLA </t>
  </si>
  <si>
    <t>PQ X 5</t>
  </si>
  <si>
    <t>CJ X 10</t>
  </si>
  <si>
    <t>CJ X 12</t>
  </si>
  <si>
    <t>CJ X 6</t>
  </si>
  <si>
    <t>CJ X 4</t>
  </si>
  <si>
    <t>CJ X 50</t>
  </si>
  <si>
    <t>BL X 1000</t>
  </si>
  <si>
    <t>CJ X 100</t>
  </si>
  <si>
    <t xml:space="preserve">BISTURI PLASTICO GENERICO </t>
  </si>
  <si>
    <t>PQ X 10</t>
  </si>
  <si>
    <t xml:space="preserve">UND </t>
  </si>
  <si>
    <t>ENERGIZER MAX</t>
  </si>
  <si>
    <t>ENERGIZER 2032</t>
  </si>
  <si>
    <t xml:space="preserve">MARCA REQUERIDA HUN </t>
  </si>
  <si>
    <t xml:space="preserve">PELIKAN </t>
  </si>
  <si>
    <t>OFFI-ESCO</t>
  </si>
  <si>
    <t xml:space="preserve">CANT TRIMESTRE </t>
  </si>
  <si>
    <t>BLISTER DE 2</t>
  </si>
  <si>
    <t xml:space="preserve">PRESENTACION </t>
  </si>
  <si>
    <t>SOLICITUD DE COTIZACIÓN: abastecimiento insumos aseo y papeleria para los meses de Diciembre 2023 a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</si>
</sst>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vertical="center" wrapText="1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0" fontId="3" fillId="5" borderId="8" xfId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2</xdr:col>
      <xdr:colOff>266699</xdr:colOff>
      <xdr:row>1</xdr:row>
      <xdr:rowOff>329749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9" r="4123"/>
        <a:stretch>
          <a:fillRect/>
        </a:stretch>
      </xdr:blipFill>
      <xdr:spPr bwMode="auto">
        <a:xfrm>
          <a:off x="171450" y="0"/>
          <a:ext cx="1352549" cy="88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2707821</xdr:colOff>
      <xdr:row>23</xdr:row>
      <xdr:rowOff>285750</xdr:rowOff>
    </xdr:from>
    <xdr:to>
      <xdr:col>2</xdr:col>
      <xdr:colOff>2707822</xdr:colOff>
      <xdr:row>24</xdr:row>
      <xdr:rowOff>0</xdr:rowOff>
    </xdr:to>
    <xdr:cxnSp macro="">
      <xdr:nvCxnSpPr>
        <xdr:cNvPr id="3" name="Conector recto 2"/>
        <xdr:cNvCxnSpPr/>
      </xdr:nvCxnSpPr>
      <xdr:spPr>
        <a:xfrm>
          <a:off x="4365171" y="6210300"/>
          <a:ext cx="1" cy="95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2707821</xdr:colOff>
      <xdr:row>23</xdr:row>
      <xdr:rowOff>285750</xdr:rowOff>
    </xdr:from>
    <xdr:to>
      <xdr:col>2</xdr:col>
      <xdr:colOff>2707822</xdr:colOff>
      <xdr:row>24</xdr:row>
      <xdr:rowOff>0</xdr:rowOff>
    </xdr:to>
    <xdr:cxnSp macro="">
      <xdr:nvCxnSpPr>
        <xdr:cNvPr id="4" name="Conector recto 3"/>
        <xdr:cNvCxnSpPr/>
      </xdr:nvCxnSpPr>
      <xdr:spPr>
        <a:xfrm>
          <a:off x="4365171" y="6210300"/>
          <a:ext cx="1" cy="95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2707821</xdr:colOff>
      <xdr:row>23</xdr:row>
      <xdr:rowOff>285750</xdr:rowOff>
    </xdr:from>
    <xdr:to>
      <xdr:col>2</xdr:col>
      <xdr:colOff>2707822</xdr:colOff>
      <xdr:row>24</xdr:row>
      <xdr:rowOff>0</xdr:rowOff>
    </xdr:to>
    <xdr:cxnSp macro="">
      <xdr:nvCxnSpPr>
        <xdr:cNvPr id="5" name="Conector recto 4"/>
        <xdr:cNvCxnSpPr/>
      </xdr:nvCxnSpPr>
      <xdr:spPr>
        <a:xfrm>
          <a:off x="4365171" y="6210300"/>
          <a:ext cx="1" cy="95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2707821</xdr:colOff>
      <xdr:row>23</xdr:row>
      <xdr:rowOff>285750</xdr:rowOff>
    </xdr:from>
    <xdr:to>
      <xdr:col>2</xdr:col>
      <xdr:colOff>2707822</xdr:colOff>
      <xdr:row>24</xdr:row>
      <xdr:rowOff>0</xdr:rowOff>
    </xdr:to>
    <xdr:cxnSp macro="">
      <xdr:nvCxnSpPr>
        <xdr:cNvPr id="6" name="Conector recto 5"/>
        <xdr:cNvCxnSpPr/>
      </xdr:nvCxnSpPr>
      <xdr:spPr>
        <a:xfrm>
          <a:off x="4365171" y="6210300"/>
          <a:ext cx="1" cy="95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ACION%20ANDRES%20TIBAQUIRA%20DICIEMBRE-FEBRERO%20BODEGA%2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Código Institucional</v>
          </cell>
          <cell r="B1" t="str">
            <v>Descripción Producto</v>
          </cell>
          <cell r="C1" t="str">
            <v>Cantidad Solicitada</v>
          </cell>
        </row>
        <row r="2">
          <cell r="A2" t="str">
            <v>V0000038</v>
          </cell>
          <cell r="B2" t="str">
            <v>INDICADOR BIOLOGICO DE LECTURA RAPIDA (CAJA X 50) 3M</v>
          </cell>
          <cell r="C2">
            <v>4</v>
          </cell>
        </row>
        <row r="3">
          <cell r="A3" t="str">
            <v>MO10000003</v>
          </cell>
          <cell r="B3" t="str">
            <v>FUNDA O SOBRE DE VINILO CON HUECOS</v>
          </cell>
          <cell r="C3">
            <v>18</v>
          </cell>
        </row>
        <row r="4">
          <cell r="A4" t="str">
            <v>MO10000013</v>
          </cell>
          <cell r="B4" t="str">
            <v>PAPEL CONTAC ROLLO TRANSPARENTE</v>
          </cell>
          <cell r="C4">
            <v>18</v>
          </cell>
        </row>
        <row r="5">
          <cell r="A5" t="str">
            <v>LD120000011</v>
          </cell>
          <cell r="B5" t="str">
            <v>ROLLO PLANO DE 20 CM * 200 METROS</v>
          </cell>
          <cell r="C5">
            <v>12</v>
          </cell>
        </row>
        <row r="6">
          <cell r="A6" t="str">
            <v>SS00023</v>
          </cell>
          <cell r="B6" t="str">
            <v>ROTULO CIRCULAR AZUL</v>
          </cell>
          <cell r="C6">
            <v>30</v>
          </cell>
        </row>
        <row r="7">
          <cell r="A7" t="str">
            <v>MO10000220</v>
          </cell>
          <cell r="B7" t="str">
            <v>ROLLO DE PAPEL VINIPEL 30 CM X 450 MTR</v>
          </cell>
          <cell r="C7">
            <v>108</v>
          </cell>
        </row>
        <row r="8">
          <cell r="A8" t="str">
            <v>MO10000204</v>
          </cell>
          <cell r="B8" t="str">
            <v>COSEDORA MEDIANA*</v>
          </cell>
          <cell r="C8">
            <v>3</v>
          </cell>
        </row>
        <row r="9">
          <cell r="A9" t="str">
            <v>EST00005</v>
          </cell>
          <cell r="B9" t="str">
            <v>CASSETTE NX-STERRAD</v>
          </cell>
          <cell r="C9">
            <v>36</v>
          </cell>
        </row>
        <row r="10">
          <cell r="A10" t="str">
            <v>MO10000104</v>
          </cell>
          <cell r="B10" t="str">
            <v>PILA ALCALINA ENERGIZER AAA</v>
          </cell>
          <cell r="C10">
            <v>36</v>
          </cell>
        </row>
        <row r="11">
          <cell r="A11" t="str">
            <v>EST00001</v>
          </cell>
          <cell r="B11" t="str">
            <v>INTEGRADOR QUIMICO VAPOR BOLSA POR 500</v>
          </cell>
          <cell r="C11">
            <v>45</v>
          </cell>
        </row>
        <row r="12">
          <cell r="A12" t="str">
            <v>EST00003</v>
          </cell>
          <cell r="B12" t="str">
            <v>PAPEL POLIPROPILENO 100 X100 (NOVOTEX) CAJA X 100</v>
          </cell>
          <cell r="C12">
            <v>24</v>
          </cell>
        </row>
        <row r="13">
          <cell r="A13" t="str">
            <v>EST00002</v>
          </cell>
          <cell r="B13" t="str">
            <v>PAPEL POLIPROPILENO 120X120 (NOVOTEX) CAJA X 100</v>
          </cell>
          <cell r="C13">
            <v>45</v>
          </cell>
        </row>
        <row r="14">
          <cell r="A14" t="str">
            <v>MO10000212</v>
          </cell>
          <cell r="B14" t="str">
            <v>ROTULO CIRCULAR ROJO-308* PAQ</v>
          </cell>
          <cell r="C14">
            <v>30</v>
          </cell>
        </row>
        <row r="15">
          <cell r="A15" t="str">
            <v>MO10000211</v>
          </cell>
          <cell r="B15" t="str">
            <v>ROTULO CIRCULAR NARANJA-308* PAQ</v>
          </cell>
          <cell r="C15">
            <v>30</v>
          </cell>
        </row>
        <row r="16">
          <cell r="A16" t="str">
            <v>LD0000042</v>
          </cell>
          <cell r="B16" t="str">
            <v>CONTENEDOR DESECHABLE PARA CORTO PUNZANTES DE 44 LITROS. FABRICADO EN POLIPROPILENO. RESISTENTE. LIBRE DE METALES PESADOS. COLOR CUERPO ROJO. TAPA BLANCA. MEDIDAS: ALTO 58. ANCHO 36. FONDO 28 CMS.</v>
          </cell>
          <cell r="C16">
            <v>48</v>
          </cell>
        </row>
        <row r="17">
          <cell r="A17" t="str">
            <v>MO10000315</v>
          </cell>
          <cell r="B17" t="str">
            <v>MARCADOR BORRABLE NEGRO</v>
          </cell>
          <cell r="C17">
            <v>72</v>
          </cell>
        </row>
        <row r="18">
          <cell r="A18" t="str">
            <v>X0000001</v>
          </cell>
          <cell r="B18" t="str">
            <v>SABAN DE AMORTAJAR ADULTO</v>
          </cell>
          <cell r="C18">
            <v>300</v>
          </cell>
        </row>
        <row r="19">
          <cell r="A19" t="str">
            <v>MO10000103</v>
          </cell>
          <cell r="B19" t="str">
            <v>PILA ALCALINA ENERGIZER AA</v>
          </cell>
          <cell r="C19">
            <v>120</v>
          </cell>
        </row>
        <row r="20">
          <cell r="A20" t="str">
            <v>LD0000011</v>
          </cell>
          <cell r="B20" t="str">
            <v>TOALLA ABSORBENTE WYPALL X 300 METROS</v>
          </cell>
          <cell r="C20">
            <v>180</v>
          </cell>
        </row>
        <row r="21">
          <cell r="A21" t="str">
            <v>EST00010</v>
          </cell>
          <cell r="B21" t="str">
            <v>BOWIE &amp; DICK 3M REFERENCIA 00135 LF</v>
          </cell>
          <cell r="C21">
            <v>8</v>
          </cell>
        </row>
        <row r="22">
          <cell r="A22" t="str">
            <v>LD70000006</v>
          </cell>
          <cell r="B22" t="str">
            <v>CONTENEDOR DE ELEMENTOS CORTOPUNZANTES 2.9 L</v>
          </cell>
          <cell r="C22">
            <v>1200</v>
          </cell>
        </row>
        <row r="23">
          <cell r="A23" t="str">
            <v>EAC000002</v>
          </cell>
          <cell r="B23" t="str">
            <v>VASO DESECHABLE 7 ONZAS PQ X 50</v>
          </cell>
          <cell r="C23">
            <v>420</v>
          </cell>
        </row>
        <row r="24">
          <cell r="A24" t="str">
            <v>DM0000873</v>
          </cell>
          <cell r="B24" t="str">
            <v>FRASCOS PLASTICO P/ MUESTRA DE ORINA X 60 ML</v>
          </cell>
          <cell r="C24">
            <v>400</v>
          </cell>
        </row>
        <row r="25">
          <cell r="A25" t="str">
            <v>MO10000004</v>
          </cell>
          <cell r="B25" t="str">
            <v>RESMA DE PAPEL BOND CARTA</v>
          </cell>
          <cell r="C25">
            <v>1500</v>
          </cell>
        </row>
        <row r="26">
          <cell r="A26" t="str">
            <v>MO050</v>
          </cell>
          <cell r="B26" t="str">
            <v>BOLSA CIERRE HERMETICO 24X20</v>
          </cell>
          <cell r="C26">
            <v>1200</v>
          </cell>
        </row>
        <row r="27">
          <cell r="A27" t="str">
            <v>MO10000285</v>
          </cell>
          <cell r="B27" t="str">
            <v>BOLSA HERMÉTICA PEQUEÑA 10CM X 12CM</v>
          </cell>
          <cell r="C27">
            <v>900</v>
          </cell>
        </row>
        <row r="28">
          <cell r="A28" t="str">
            <v>MO27</v>
          </cell>
          <cell r="B28" t="str">
            <v>BOLSA CIERRE HERMETICA 25*36</v>
          </cell>
          <cell r="C28">
            <v>900</v>
          </cell>
        </row>
        <row r="29">
          <cell r="A29" t="str">
            <v>LD0000037</v>
          </cell>
          <cell r="B29" t="str">
            <v>PAPEL HIGIENICO BLANCO X 400 MTS</v>
          </cell>
          <cell r="C29">
            <v>1248</v>
          </cell>
        </row>
        <row r="30">
          <cell r="A30" t="str">
            <v>GA6BA01991100</v>
          </cell>
          <cell r="B30" t="str">
            <v>RECIPIENTE RECOLECTOR DE ORINA FRASCO</v>
          </cell>
          <cell r="C30">
            <v>3000</v>
          </cell>
        </row>
        <row r="31">
          <cell r="A31" t="str">
            <v>MO10000283</v>
          </cell>
          <cell r="B31" t="str">
            <v>BOLSA HERMÉTICA GRANDE 30CM X42CM </v>
          </cell>
          <cell r="C31">
            <v>1200</v>
          </cell>
        </row>
        <row r="32">
          <cell r="A32" t="str">
            <v>MO10000284</v>
          </cell>
          <cell r="B32" t="str">
            <v>BOLSA HERMÉTICA  MEDIANA 16CM X 21CM  </v>
          </cell>
          <cell r="C32">
            <v>1200</v>
          </cell>
        </row>
        <row r="33">
          <cell r="A33" t="str">
            <v>LD410000001</v>
          </cell>
          <cell r="B33" t="str">
            <v>ALCOHOL GLICERINADO * 850ML BOLSA</v>
          </cell>
          <cell r="C33">
            <v>1200</v>
          </cell>
        </row>
        <row r="34">
          <cell r="A34" t="str">
            <v>OD0000008</v>
          </cell>
          <cell r="B34" t="str">
            <v>ADHESIVO DE RESINA UNIVERSAL</v>
          </cell>
          <cell r="C34">
            <v>6</v>
          </cell>
        </row>
        <row r="35">
          <cell r="A35" t="str">
            <v>LD0000031</v>
          </cell>
          <cell r="B35" t="str">
            <v>BABERO ODONTOLOGIA</v>
          </cell>
          <cell r="C35">
            <v>300</v>
          </cell>
        </row>
        <row r="36">
          <cell r="A36" t="str">
            <v>LD70000001</v>
          </cell>
          <cell r="B36" t="str">
            <v>CONTENEDOR DE ELEMENTOS CORTOPUNZANTES 1LTS (GUARDIAN)</v>
          </cell>
          <cell r="C36">
            <v>200</v>
          </cell>
        </row>
        <row r="37">
          <cell r="A37" t="str">
            <v>DM0000684</v>
          </cell>
          <cell r="B37" t="str">
            <v>FRESA 701 HP-8</v>
          </cell>
          <cell r="C37">
            <v>105</v>
          </cell>
        </row>
        <row r="38">
          <cell r="A38" t="str">
            <v>DM0000685</v>
          </cell>
          <cell r="B38" t="str">
            <v>FRESA 702 HP-8</v>
          </cell>
          <cell r="C38">
            <v>105</v>
          </cell>
        </row>
        <row r="39">
          <cell r="A39" t="str">
            <v>DM0000686</v>
          </cell>
          <cell r="B39" t="str">
            <v>FRESA 703 HP-8</v>
          </cell>
          <cell r="C39">
            <v>105</v>
          </cell>
        </row>
        <row r="40">
          <cell r="A40" t="str">
            <v>EST00006</v>
          </cell>
          <cell r="B40" t="str">
            <v>INDICADOR BIOLOGICO DE PEROXIDO DE HIDROGENO - STERRAD CAJA X 30</v>
          </cell>
          <cell r="C40">
            <v>3</v>
          </cell>
        </row>
        <row r="41">
          <cell r="A41" t="str">
            <v>DM0000798</v>
          </cell>
          <cell r="B41" t="str">
            <v>MANILLA DE INDETIFICACION ADULTO ULTRA SOFT</v>
          </cell>
          <cell r="C41">
            <v>6</v>
          </cell>
        </row>
        <row r="42">
          <cell r="A42" t="str">
            <v>DM0000877</v>
          </cell>
          <cell r="B42" t="str">
            <v>ROLLO EMPAQUE 38 MM X 70 MM</v>
          </cell>
          <cell r="C42">
            <v>6</v>
          </cell>
        </row>
        <row r="43">
          <cell r="A43" t="str">
            <v>V0000035</v>
          </cell>
          <cell r="B43" t="str">
            <v>INTEGRADOR QUÍMICO OXIDO DE ETILENO.</v>
          </cell>
          <cell r="C43">
            <v>10</v>
          </cell>
        </row>
        <row r="44">
          <cell r="A44" t="str">
            <v>V0000101</v>
          </cell>
          <cell r="B44" t="str">
            <v>ACEITE MINERAL 500 CC</v>
          </cell>
          <cell r="C44">
            <v>1</v>
          </cell>
        </row>
        <row r="45">
          <cell r="A45" t="str">
            <v>VA8BC12991100</v>
          </cell>
          <cell r="B45" t="str">
            <v>CLORHEXIDINA 2% JABON X 850 ML</v>
          </cell>
          <cell r="C45">
            <v>1080</v>
          </cell>
        </row>
        <row r="46">
          <cell r="A46" t="str">
            <v>LD0000075</v>
          </cell>
          <cell r="B46" t="str">
            <v>JABON ANTIBACTERIAL EN ESPUMA BOLSA X 1000 ML</v>
          </cell>
          <cell r="C46">
            <v>360</v>
          </cell>
        </row>
        <row r="47">
          <cell r="A47" t="str">
            <v>EST0000001</v>
          </cell>
          <cell r="B47" t="str">
            <v>TIRA INDICADORA J &amp; J CAJA X 1000 UND</v>
          </cell>
          <cell r="C47">
            <v>6</v>
          </cell>
        </row>
        <row r="48">
          <cell r="A48" t="str">
            <v>EST00007</v>
          </cell>
          <cell r="B48" t="str">
            <v>TIRA INDICADORA ORTOFTALDEHIDO CJ X 30</v>
          </cell>
          <cell r="C48">
            <v>3</v>
          </cell>
        </row>
        <row r="49">
          <cell r="A49" t="str">
            <v>V0000010</v>
          </cell>
          <cell r="B49" t="str">
            <v>ROLLO EMPAQUE 70 MM * 200 MM - STERRAD</v>
          </cell>
          <cell r="C49">
            <v>13</v>
          </cell>
        </row>
        <row r="50">
          <cell r="A50" t="str">
            <v>LD120000009</v>
          </cell>
          <cell r="B50" t="str">
            <v>CINTA AUTOADHESIVA CONTROL QUIMICO A VAPOR</v>
          </cell>
          <cell r="C50">
            <v>50</v>
          </cell>
        </row>
        <row r="51">
          <cell r="A51" t="str">
            <v>DD0000020</v>
          </cell>
          <cell r="B51" t="str">
            <v>DETERGENTE MULTIENZIMATICO PARA INSTRUMENTAL X 5 LITROS</v>
          </cell>
          <cell r="C51">
            <v>60</v>
          </cell>
        </row>
        <row r="52">
          <cell r="A52" t="str">
            <v>DD0000018</v>
          </cell>
          <cell r="B52" t="str">
            <v>SOLUCION DE ORTOFTALDEHIDO AL 0.55% GALON</v>
          </cell>
          <cell r="C52">
            <v>60</v>
          </cell>
        </row>
        <row r="53">
          <cell r="A53" t="str">
            <v>MO046</v>
          </cell>
          <cell r="B53" t="str">
            <v>CINTA DE TRANSFERENCIA TERMICA CADET 2plg</v>
          </cell>
          <cell r="C53">
            <v>30</v>
          </cell>
        </row>
        <row r="54">
          <cell r="A54" t="str">
            <v>MO048</v>
          </cell>
          <cell r="B54" t="str">
            <v>ROLLO PAPEL ALUMINIO BLANCO 2plg X 500 PIES CADET</v>
          </cell>
          <cell r="C54">
            <v>120</v>
          </cell>
        </row>
        <row r="55">
          <cell r="A55" t="str">
            <v>MO10000246</v>
          </cell>
          <cell r="B55" t="str">
            <v>CELOFAN LAMINA TRANSPARENTE 700 PIES/ROLLO</v>
          </cell>
          <cell r="C55">
            <v>120</v>
          </cell>
        </row>
        <row r="56">
          <cell r="A56" t="str">
            <v>MO10000210</v>
          </cell>
          <cell r="B56" t="str">
            <v>ROTULO CIRCULAR AMARILLO-308* PAQ</v>
          </cell>
          <cell r="C56">
            <v>30</v>
          </cell>
        </row>
        <row r="57">
          <cell r="A57" t="str">
            <v>MO10000027</v>
          </cell>
          <cell r="B57" t="str">
            <v>CONTENEDOR PLASTICO TRANSPARENTE CON TAPA 2 LT (25X12X10CM)</v>
          </cell>
          <cell r="C57">
            <v>30</v>
          </cell>
        </row>
        <row r="58">
          <cell r="A58" t="str">
            <v>LD120000015</v>
          </cell>
          <cell r="B58" t="str">
            <v>ROLLO PLANO DE 200 CM X 250 MM</v>
          </cell>
          <cell r="C58">
            <v>13</v>
          </cell>
        </row>
        <row r="59">
          <cell r="A59" t="str">
            <v>LD0000101</v>
          </cell>
          <cell r="B59" t="str">
            <v>TABLETAS EFERVECENTES DESINFECTANTES REF SPW50</v>
          </cell>
          <cell r="C59">
            <v>6</v>
          </cell>
        </row>
        <row r="60">
          <cell r="A60" t="str">
            <v>MO0000021</v>
          </cell>
          <cell r="B60" t="str">
            <v>PILA REDONDA TIPO C * PAR</v>
          </cell>
          <cell r="C60">
            <v>10</v>
          </cell>
        </row>
        <row r="61">
          <cell r="A61" t="str">
            <v>FM0000173</v>
          </cell>
          <cell r="B61" t="str">
            <v>PILA CUADRADA 9 VOLTEOS</v>
          </cell>
          <cell r="C61">
            <v>20</v>
          </cell>
        </row>
        <row r="62">
          <cell r="A62" t="str">
            <v>MO10000014</v>
          </cell>
          <cell r="B62" t="str">
            <v>LIBRO DE CONTABILIDAD 200 FOLIOS</v>
          </cell>
          <cell r="C62">
            <v>30</v>
          </cell>
        </row>
        <row r="63">
          <cell r="A63" t="str">
            <v>MO0000006</v>
          </cell>
          <cell r="B63" t="str">
            <v>TABLA PLANILLERO ACRILICO  AZUL OFICIO</v>
          </cell>
          <cell r="C63">
            <v>6</v>
          </cell>
        </row>
        <row r="64">
          <cell r="A64" t="str">
            <v>MO0000026</v>
          </cell>
          <cell r="B64" t="str">
            <v>RESMA PAPEL BOND CARTA BLANCO</v>
          </cell>
          <cell r="C64">
            <v>60</v>
          </cell>
        </row>
        <row r="65">
          <cell r="A65" t="str">
            <v>MO10000018</v>
          </cell>
          <cell r="B65" t="str">
            <v>CONTENEDOR PLASTICO TRANSPARENTE C/TAPA (60X40X32CM) GRANDE</v>
          </cell>
          <cell r="C65">
            <v>18</v>
          </cell>
        </row>
        <row r="66">
          <cell r="A66" t="str">
            <v>MO10000028</v>
          </cell>
          <cell r="B66" t="str">
            <v>CONTENEDOR TRANSPARENTE  CON TAPA 28.2 LT (48X32X16CM)</v>
          </cell>
          <cell r="C66">
            <v>12</v>
          </cell>
        </row>
        <row r="67">
          <cell r="A67" t="str">
            <v>MO10000047</v>
          </cell>
          <cell r="B67" t="str">
            <v>SACA GANCHO</v>
          </cell>
          <cell r="C67">
            <v>10</v>
          </cell>
        </row>
        <row r="68">
          <cell r="A68" t="str">
            <v>MO10000324</v>
          </cell>
          <cell r="B68" t="str">
            <v>MARCADOR BORRABLE ROJO</v>
          </cell>
          <cell r="C68">
            <v>24</v>
          </cell>
        </row>
        <row r="69">
          <cell r="A69" t="str">
            <v>MO006</v>
          </cell>
          <cell r="B69" t="str">
            <v>ENCENDEDOR / BRIQUET</v>
          </cell>
          <cell r="C69">
            <v>10</v>
          </cell>
        </row>
        <row r="70">
          <cell r="A70" t="str">
            <v>EQ0000071</v>
          </cell>
          <cell r="B70" t="str">
            <v>HOJAS PARA VIDEO LARINGOSCOPIO MC GRATH X3</v>
          </cell>
          <cell r="C70">
            <v>300</v>
          </cell>
        </row>
        <row r="71">
          <cell r="A71" t="str">
            <v>MO10000117</v>
          </cell>
          <cell r="B71" t="str">
            <v>BANDA DE CAUCHO BOLSA X 1000 UNIDADES</v>
          </cell>
          <cell r="C71">
            <v>18</v>
          </cell>
        </row>
        <row r="72">
          <cell r="A72" t="str">
            <v>V0000020</v>
          </cell>
          <cell r="B72" t="str">
            <v>ROLLO EMPAQUE 70 MM * 150 MM - STERRAD</v>
          </cell>
          <cell r="C72">
            <v>12</v>
          </cell>
        </row>
        <row r="73">
          <cell r="A73" t="str">
            <v>VA500010</v>
          </cell>
          <cell r="B73" t="str">
            <v>ROLLO EMPAQUE STERRAD 100 MM X 70 M</v>
          </cell>
          <cell r="C73">
            <v>12</v>
          </cell>
        </row>
        <row r="74">
          <cell r="A74" t="str">
            <v>VA500008</v>
          </cell>
          <cell r="B74" t="str">
            <v>ROLLO EMPAQUE STERRAD 70 M X 75MM J&amp;J</v>
          </cell>
          <cell r="C74">
            <v>12</v>
          </cell>
        </row>
        <row r="75">
          <cell r="A75" t="str">
            <v>D0000020</v>
          </cell>
          <cell r="B75" t="str">
            <v>LAMINA PORTAMUESTRA BANDA MATE</v>
          </cell>
          <cell r="C75">
            <v>4500</v>
          </cell>
        </row>
        <row r="76">
          <cell r="A76" t="str">
            <v>MO10000033</v>
          </cell>
          <cell r="B76" t="str">
            <v>GANCHO LEGAJADOR PLASTICO</v>
          </cell>
          <cell r="C76">
            <v>60</v>
          </cell>
        </row>
        <row r="77">
          <cell r="A77" t="str">
            <v>MO10000048</v>
          </cell>
          <cell r="B77" t="str">
            <v>SEPARADOR PLASTICO</v>
          </cell>
          <cell r="C77">
            <v>60</v>
          </cell>
        </row>
        <row r="78">
          <cell r="A78" t="str">
            <v>LD6180000002</v>
          </cell>
          <cell r="B78" t="str">
            <v>DETERGENTE MULTIENZIMATICO EN ESPUMA</v>
          </cell>
          <cell r="C78">
            <v>72</v>
          </cell>
        </row>
        <row r="79">
          <cell r="A79" t="str">
            <v>LD110000001</v>
          </cell>
          <cell r="B79" t="str">
            <v>PAÑUELOS CAJA</v>
          </cell>
          <cell r="C79">
            <v>12</v>
          </cell>
        </row>
        <row r="80">
          <cell r="A80" t="str">
            <v>MO10000054</v>
          </cell>
          <cell r="B80" t="str">
            <v>SACAPUNTA CON DEPOSITO</v>
          </cell>
          <cell r="C80">
            <v>10</v>
          </cell>
        </row>
        <row r="81">
          <cell r="A81" t="str">
            <v>FM0000194</v>
          </cell>
          <cell r="B81" t="str">
            <v>PILAS CR 2032 3 V</v>
          </cell>
          <cell r="C81">
            <v>24</v>
          </cell>
        </row>
        <row r="82">
          <cell r="A82" t="str">
            <v>LD0000069</v>
          </cell>
          <cell r="B82" t="str">
            <v>VARSOL DE 960 ML</v>
          </cell>
          <cell r="C82">
            <v>18</v>
          </cell>
        </row>
        <row r="83">
          <cell r="A83" t="str">
            <v>OD0000043</v>
          </cell>
          <cell r="B83" t="str">
            <v>EYECTORES PLASTICOS ODONTOLOGIA</v>
          </cell>
          <cell r="C83">
            <v>300</v>
          </cell>
        </row>
        <row r="84">
          <cell r="A84" t="str">
            <v>MO10000001</v>
          </cell>
          <cell r="B84" t="str">
            <v>BISTURI ACERO</v>
          </cell>
          <cell r="C84">
            <v>20</v>
          </cell>
        </row>
        <row r="85">
          <cell r="A85" t="str">
            <v>VA2BB01991100</v>
          </cell>
          <cell r="B85" t="str">
            <v>FORMOL 500ML</v>
          </cell>
          <cell r="C85">
            <v>1</v>
          </cell>
        </row>
        <row r="86">
          <cell r="A86" t="str">
            <v>LD0000029</v>
          </cell>
          <cell r="B86" t="str">
            <v>REMOVEDOR DE ESMALTE 50 ML</v>
          </cell>
          <cell r="C86">
            <v>15</v>
          </cell>
        </row>
        <row r="87">
          <cell r="A87" t="str">
            <v>FM017</v>
          </cell>
          <cell r="B87" t="str">
            <v>REPUESTO DE BISTURI</v>
          </cell>
          <cell r="C87">
            <v>4</v>
          </cell>
        </row>
        <row r="88">
          <cell r="A88" t="str">
            <v>MO100001</v>
          </cell>
          <cell r="B88" t="str">
            <v>TONNER LASER JET PRO M402N</v>
          </cell>
          <cell r="C88">
            <v>2</v>
          </cell>
        </row>
        <row r="89">
          <cell r="A89" t="str">
            <v>MO10000209</v>
          </cell>
          <cell r="B89" t="str">
            <v>SOBRE PARA CD*</v>
          </cell>
          <cell r="C89">
            <v>1200</v>
          </cell>
        </row>
        <row r="90">
          <cell r="A90" t="str">
            <v>SS00024</v>
          </cell>
          <cell r="B90" t="str">
            <v>CD PARA GRABAR INFORMACION- FACTURACION</v>
          </cell>
          <cell r="C90">
            <v>1200</v>
          </cell>
        </row>
        <row r="91">
          <cell r="A91" t="str">
            <v>MO10000076</v>
          </cell>
          <cell r="B91" t="str">
            <v>CAJAS X 200 SIN IMPRESIÓN K-720</v>
          </cell>
          <cell r="C9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="160" zoomScaleNormal="160" workbookViewId="0">
      <selection activeCell="A3" sqref="A3:N3"/>
    </sheetView>
  </sheetViews>
  <sheetFormatPr baseColWidth="10" defaultRowHeight="12.75" x14ac:dyDescent="0.2"/>
  <cols>
    <col min="1" max="1" width="5.42578125" style="18" bestFit="1" customWidth="1"/>
    <col min="2" max="2" width="13.42578125" style="18" customWidth="1"/>
    <col min="3" max="3" width="35.140625" style="19" customWidth="1"/>
    <col min="4" max="4" width="13.7109375" style="20" customWidth="1"/>
    <col min="5" max="5" width="16" style="1" customWidth="1"/>
    <col min="6" max="6" width="7.140625" style="1" customWidth="1"/>
    <col min="7" max="8" width="17" style="18" customWidth="1"/>
    <col min="9" max="9" width="21.85546875" style="1" customWidth="1"/>
    <col min="10" max="10" width="16.5703125" style="1" bestFit="1" customWidth="1"/>
    <col min="11" max="12" width="16.5703125" style="1" customWidth="1"/>
    <col min="13" max="13" width="16.140625" style="1" customWidth="1"/>
    <col min="14" max="14" width="36" style="1" customWidth="1"/>
    <col min="15" max="16384" width="11.42578125" style="1"/>
  </cols>
  <sheetData>
    <row r="1" spans="1:14" ht="43.5" customHeight="1" x14ac:dyDescent="0.2">
      <c r="A1" s="22"/>
      <c r="B1" s="23"/>
      <c r="C1" s="26" t="s">
        <v>106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6.25" customHeight="1" x14ac:dyDescent="0.2">
      <c r="A2" s="24"/>
      <c r="B2" s="25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">
      <c r="A3" s="28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38.25" x14ac:dyDescent="0.2">
      <c r="A4" s="2" t="s">
        <v>107</v>
      </c>
      <c r="B4" s="2" t="s">
        <v>108</v>
      </c>
      <c r="C4" s="3" t="s">
        <v>109</v>
      </c>
      <c r="D4" s="3" t="s">
        <v>143</v>
      </c>
      <c r="E4" s="3" t="s">
        <v>138</v>
      </c>
      <c r="F4" s="3" t="s">
        <v>141</v>
      </c>
      <c r="G4" s="2" t="s">
        <v>110</v>
      </c>
      <c r="H4" s="2" t="s">
        <v>111</v>
      </c>
      <c r="I4" s="4" t="s">
        <v>112</v>
      </c>
      <c r="J4" s="5" t="s">
        <v>113</v>
      </c>
      <c r="K4" s="5" t="s">
        <v>114</v>
      </c>
      <c r="L4" s="5" t="s">
        <v>115</v>
      </c>
      <c r="M4" s="5" t="s">
        <v>116</v>
      </c>
      <c r="N4" s="5" t="s">
        <v>117</v>
      </c>
    </row>
    <row r="5" spans="1:14" x14ac:dyDescent="0.2">
      <c r="A5" s="6">
        <v>1</v>
      </c>
      <c r="B5" s="7" t="s">
        <v>0</v>
      </c>
      <c r="C5" s="8" t="s">
        <v>1</v>
      </c>
      <c r="D5" s="7" t="s">
        <v>119</v>
      </c>
      <c r="E5" s="7"/>
      <c r="F5" s="21">
        <f>VLOOKUP(B5,[1]Hoja1!$A:$C,3,0)</f>
        <v>18</v>
      </c>
      <c r="G5" s="9"/>
      <c r="H5" s="9"/>
      <c r="I5" s="10"/>
      <c r="J5" s="10"/>
      <c r="K5" s="10">
        <f>+J5*19%</f>
        <v>0</v>
      </c>
      <c r="L5" s="10">
        <f>+K5+J5</f>
        <v>0</v>
      </c>
      <c r="M5" s="11" t="e">
        <f>+L5*#REF!</f>
        <v>#REF!</v>
      </c>
      <c r="N5" s="10"/>
    </row>
    <row r="6" spans="1:14" x14ac:dyDescent="0.2">
      <c r="A6" s="6">
        <v>2</v>
      </c>
      <c r="B6" s="7" t="s">
        <v>2</v>
      </c>
      <c r="C6" s="8" t="s">
        <v>3</v>
      </c>
      <c r="D6" s="7" t="s">
        <v>121</v>
      </c>
      <c r="E6" s="7" t="s">
        <v>122</v>
      </c>
      <c r="F6" s="21">
        <f>VLOOKUP(B6,[1]Hoja1!$A:$C,3,0)</f>
        <v>18</v>
      </c>
      <c r="G6" s="9"/>
      <c r="H6" s="9"/>
      <c r="I6" s="10"/>
      <c r="J6" s="10"/>
      <c r="K6" s="10">
        <f t="shared" ref="K6:K25" si="0">+J6*19%</f>
        <v>0</v>
      </c>
      <c r="L6" s="10">
        <f t="shared" ref="L6:L25" si="1">+J6+K6</f>
        <v>0</v>
      </c>
      <c r="M6" s="11" t="e">
        <f>+L6*#REF!</f>
        <v>#REF!</v>
      </c>
      <c r="N6" s="10"/>
    </row>
    <row r="7" spans="1:14" x14ac:dyDescent="0.2">
      <c r="A7" s="6">
        <v>4</v>
      </c>
      <c r="B7" s="7" t="s">
        <v>4</v>
      </c>
      <c r="C7" s="8" t="s">
        <v>5</v>
      </c>
      <c r="D7" s="7" t="s">
        <v>118</v>
      </c>
      <c r="E7" s="7"/>
      <c r="F7" s="21">
        <f>VLOOKUP(B7,[1]Hoja1!$A:$C,3,0)</f>
        <v>108</v>
      </c>
      <c r="G7" s="9"/>
      <c r="H7" s="9"/>
      <c r="I7" s="10"/>
      <c r="J7" s="10"/>
      <c r="K7" s="10">
        <f t="shared" si="0"/>
        <v>0</v>
      </c>
      <c r="L7" s="10">
        <f t="shared" si="1"/>
        <v>0</v>
      </c>
      <c r="M7" s="11" t="e">
        <f>+L7*#REF!</f>
        <v>#REF!</v>
      </c>
      <c r="N7" s="10"/>
    </row>
    <row r="8" spans="1:14" x14ac:dyDescent="0.2">
      <c r="A8" s="6">
        <v>5</v>
      </c>
      <c r="B8" s="7" t="s">
        <v>6</v>
      </c>
      <c r="C8" s="8" t="s">
        <v>7</v>
      </c>
      <c r="D8" s="7" t="s">
        <v>118</v>
      </c>
      <c r="E8" s="7"/>
      <c r="F8" s="21">
        <f>VLOOKUP(B8,[1]Hoja1!$A:$C,3,0)</f>
        <v>3</v>
      </c>
      <c r="G8" s="9"/>
      <c r="H8" s="9"/>
      <c r="I8" s="10"/>
      <c r="J8" s="10"/>
      <c r="K8" s="10">
        <f t="shared" si="0"/>
        <v>0</v>
      </c>
      <c r="L8" s="10">
        <f t="shared" si="1"/>
        <v>0</v>
      </c>
      <c r="M8" s="11" t="e">
        <f>+L8*#REF!</f>
        <v>#REF!</v>
      </c>
      <c r="N8" s="10"/>
    </row>
    <row r="9" spans="1:14" ht="32.25" customHeight="1" x14ac:dyDescent="0.2">
      <c r="A9" s="6">
        <v>7</v>
      </c>
      <c r="B9" s="7" t="s">
        <v>8</v>
      </c>
      <c r="C9" s="8" t="s">
        <v>9</v>
      </c>
      <c r="D9" s="7" t="s">
        <v>118</v>
      </c>
      <c r="E9" s="7" t="s">
        <v>136</v>
      </c>
      <c r="F9" s="21">
        <f>VLOOKUP(B9,[1]Hoja1!$A:$C,3,0)</f>
        <v>36</v>
      </c>
      <c r="G9" s="9"/>
      <c r="H9" s="9"/>
      <c r="I9" s="10"/>
      <c r="J9" s="10"/>
      <c r="K9" s="10"/>
      <c r="L9" s="10"/>
      <c r="M9" s="11"/>
      <c r="N9" s="10"/>
    </row>
    <row r="10" spans="1:14" ht="76.5" x14ac:dyDescent="0.2">
      <c r="A10" s="6">
        <v>23</v>
      </c>
      <c r="B10" s="7" t="s">
        <v>10</v>
      </c>
      <c r="C10" s="8" t="s">
        <v>11</v>
      </c>
      <c r="D10" s="7" t="s">
        <v>118</v>
      </c>
      <c r="E10" s="7"/>
      <c r="F10" s="21">
        <f>VLOOKUP(B10,[1]Hoja1!$A:$C,3,0)</f>
        <v>48</v>
      </c>
      <c r="G10" s="9"/>
      <c r="H10" s="9"/>
      <c r="I10" s="10"/>
      <c r="J10" s="10"/>
      <c r="K10" s="10">
        <f>+J10*19%</f>
        <v>0</v>
      </c>
      <c r="L10" s="10">
        <f>+J10+K10</f>
        <v>0</v>
      </c>
      <c r="M10" s="11" t="e">
        <f>+L10*#REF!</f>
        <v>#REF!</v>
      </c>
      <c r="N10" s="10"/>
    </row>
    <row r="11" spans="1:14" x14ac:dyDescent="0.2">
      <c r="A11" s="6">
        <v>24</v>
      </c>
      <c r="B11" s="7" t="s">
        <v>12</v>
      </c>
      <c r="C11" s="8" t="s">
        <v>13</v>
      </c>
      <c r="D11" s="7" t="s">
        <v>118</v>
      </c>
      <c r="E11" s="7" t="s">
        <v>139</v>
      </c>
      <c r="F11" s="21">
        <f>VLOOKUP(B11,[1]Hoja1!$A:$C,3,0)</f>
        <v>72</v>
      </c>
      <c r="G11" s="9"/>
      <c r="H11" s="9"/>
      <c r="I11" s="10"/>
      <c r="J11" s="10"/>
      <c r="K11" s="10">
        <f>+J11*19%</f>
        <v>0</v>
      </c>
      <c r="L11" s="10">
        <f>+J11+K11</f>
        <v>0</v>
      </c>
      <c r="M11" s="11" t="e">
        <f>+L11*#REF!</f>
        <v>#REF!</v>
      </c>
      <c r="N11" s="10"/>
    </row>
    <row r="12" spans="1:14" ht="29.25" customHeight="1" x14ac:dyDescent="0.2">
      <c r="A12" s="6">
        <v>25</v>
      </c>
      <c r="B12" s="7" t="s">
        <v>14</v>
      </c>
      <c r="C12" s="8" t="s">
        <v>15</v>
      </c>
      <c r="D12" s="7" t="s">
        <v>125</v>
      </c>
      <c r="E12" s="7"/>
      <c r="F12" s="21">
        <f>13*3</f>
        <v>39</v>
      </c>
      <c r="G12" s="9"/>
      <c r="H12" s="9"/>
      <c r="I12" s="10"/>
      <c r="J12" s="10"/>
      <c r="K12" s="10">
        <f>+J12*19%</f>
        <v>0</v>
      </c>
      <c r="L12" s="10">
        <f>+J12+K12</f>
        <v>0</v>
      </c>
      <c r="M12" s="11" t="e">
        <f>+L12*#REF!</f>
        <v>#REF!</v>
      </c>
      <c r="N12" s="10"/>
    </row>
    <row r="13" spans="1:14" x14ac:dyDescent="0.2">
      <c r="A13" s="6">
        <v>11</v>
      </c>
      <c r="B13" s="7" t="s">
        <v>16</v>
      </c>
      <c r="C13" s="8" t="s">
        <v>17</v>
      </c>
      <c r="D13" s="7" t="s">
        <v>142</v>
      </c>
      <c r="E13" s="7" t="s">
        <v>136</v>
      </c>
      <c r="F13" s="21">
        <f>VLOOKUP(B13,[1]Hoja1!$A:$C,3,0)</f>
        <v>120</v>
      </c>
      <c r="G13" s="9"/>
      <c r="H13" s="9"/>
      <c r="I13" s="10"/>
      <c r="J13" s="10"/>
      <c r="K13" s="10">
        <f t="shared" si="0"/>
        <v>0</v>
      </c>
      <c r="L13" s="10">
        <f t="shared" si="1"/>
        <v>0</v>
      </c>
      <c r="M13" s="11" t="e">
        <f>+L13*#REF!</f>
        <v>#REF!</v>
      </c>
      <c r="N13" s="10"/>
    </row>
    <row r="14" spans="1:14" ht="25.5" x14ac:dyDescent="0.2">
      <c r="A14" s="6">
        <v>22</v>
      </c>
      <c r="B14" s="7" t="s">
        <v>18</v>
      </c>
      <c r="C14" s="8" t="s">
        <v>19</v>
      </c>
      <c r="D14" s="7" t="s">
        <v>118</v>
      </c>
      <c r="E14" s="7"/>
      <c r="F14" s="21">
        <f>VLOOKUP(B14,[1]Hoja1!$A:$C,3,0)</f>
        <v>180</v>
      </c>
      <c r="G14" s="9"/>
      <c r="H14" s="9"/>
      <c r="I14" s="10"/>
      <c r="J14" s="10"/>
      <c r="K14" s="10">
        <f>+J14*19%</f>
        <v>0</v>
      </c>
      <c r="L14" s="10">
        <f>+J14+K14</f>
        <v>0</v>
      </c>
      <c r="M14" s="11" t="e">
        <f>+L14*#REF!</f>
        <v>#REF!</v>
      </c>
      <c r="N14" s="10"/>
    </row>
    <row r="15" spans="1:14" ht="25.5" x14ac:dyDescent="0.2">
      <c r="A15" s="6">
        <v>22</v>
      </c>
      <c r="B15" s="7" t="s">
        <v>20</v>
      </c>
      <c r="C15" s="8" t="s">
        <v>21</v>
      </c>
      <c r="D15" s="7" t="s">
        <v>118</v>
      </c>
      <c r="E15" s="7"/>
      <c r="F15" s="21">
        <f>VLOOKUP(B15,[1]Hoja1!$A:$C,3,0)</f>
        <v>1200</v>
      </c>
      <c r="G15" s="9"/>
      <c r="H15" s="9"/>
      <c r="I15" s="10"/>
      <c r="J15" s="10"/>
      <c r="K15" s="10">
        <f t="shared" ref="K15" si="2">+J15*19%</f>
        <v>0</v>
      </c>
      <c r="L15" s="10">
        <f t="shared" ref="L15" si="3">+J15+K15</f>
        <v>0</v>
      </c>
      <c r="M15" s="11" t="e">
        <f>+L15*#REF!</f>
        <v>#REF!</v>
      </c>
      <c r="N15" s="10"/>
    </row>
    <row r="16" spans="1:14" x14ac:dyDescent="0.2">
      <c r="A16" s="6">
        <v>12</v>
      </c>
      <c r="B16" s="7" t="s">
        <v>22</v>
      </c>
      <c r="C16" s="8" t="s">
        <v>23</v>
      </c>
      <c r="D16" s="7" t="s">
        <v>123</v>
      </c>
      <c r="E16" s="7"/>
      <c r="F16" s="21">
        <f>VLOOKUP(B16,[1]Hoja1!$A:$C,3,0)</f>
        <v>420</v>
      </c>
      <c r="G16" s="9"/>
      <c r="H16" s="9"/>
      <c r="I16" s="10"/>
      <c r="J16" s="10"/>
      <c r="K16" s="10">
        <f t="shared" si="0"/>
        <v>0</v>
      </c>
      <c r="L16" s="10">
        <f t="shared" si="1"/>
        <v>0</v>
      </c>
      <c r="M16" s="11" t="e">
        <f>+L16*#REF!</f>
        <v>#REF!</v>
      </c>
      <c r="N16" s="10"/>
    </row>
    <row r="17" spans="1:14" ht="25.5" x14ac:dyDescent="0.2">
      <c r="A17" s="6">
        <v>13</v>
      </c>
      <c r="B17" s="7" t="s">
        <v>24</v>
      </c>
      <c r="C17" s="8" t="s">
        <v>25</v>
      </c>
      <c r="D17" s="7" t="s">
        <v>123</v>
      </c>
      <c r="E17" s="7"/>
      <c r="F17" s="21">
        <f>2*3</f>
        <v>6</v>
      </c>
      <c r="G17" s="9"/>
      <c r="H17" s="9"/>
      <c r="I17" s="10"/>
      <c r="J17" s="10"/>
      <c r="K17" s="10">
        <f t="shared" si="0"/>
        <v>0</v>
      </c>
      <c r="L17" s="10">
        <f t="shared" si="1"/>
        <v>0</v>
      </c>
      <c r="M17" s="11" t="e">
        <f>+L17*#REF!</f>
        <v>#REF!</v>
      </c>
      <c r="N17" s="10"/>
    </row>
    <row r="18" spans="1:14" x14ac:dyDescent="0.2">
      <c r="A18" s="6">
        <v>14</v>
      </c>
      <c r="B18" s="7" t="s">
        <v>26</v>
      </c>
      <c r="C18" s="8" t="s">
        <v>27</v>
      </c>
      <c r="D18" s="7" t="s">
        <v>126</v>
      </c>
      <c r="E18" s="7"/>
      <c r="F18" s="21">
        <f>50*3</f>
        <v>150</v>
      </c>
      <c r="G18" s="9"/>
      <c r="H18" s="9"/>
      <c r="I18" s="10"/>
      <c r="J18" s="10"/>
      <c r="K18" s="10">
        <f t="shared" si="0"/>
        <v>0</v>
      </c>
      <c r="L18" s="10">
        <f t="shared" si="1"/>
        <v>0</v>
      </c>
      <c r="M18" s="11" t="e">
        <f>+L18*#REF!</f>
        <v>#REF!</v>
      </c>
      <c r="N18" s="10"/>
    </row>
    <row r="19" spans="1:14" ht="30.75" customHeight="1" x14ac:dyDescent="0.2">
      <c r="A19" s="6">
        <v>15</v>
      </c>
      <c r="B19" s="7" t="s">
        <v>28</v>
      </c>
      <c r="C19" s="8" t="s">
        <v>29</v>
      </c>
      <c r="D19" s="7" t="s">
        <v>119</v>
      </c>
      <c r="E19" s="7"/>
      <c r="F19" s="21">
        <f>4*3</f>
        <v>12</v>
      </c>
      <c r="G19" s="9"/>
      <c r="H19" s="9"/>
      <c r="I19" s="10"/>
      <c r="J19" s="10"/>
      <c r="K19" s="10">
        <f t="shared" si="0"/>
        <v>0</v>
      </c>
      <c r="L19" s="10">
        <f t="shared" si="1"/>
        <v>0</v>
      </c>
      <c r="M19" s="11" t="e">
        <f>+L19*#REF!</f>
        <v>#REF!</v>
      </c>
      <c r="N19" s="10"/>
    </row>
    <row r="20" spans="1:14" s="15" customFormat="1" x14ac:dyDescent="0.2">
      <c r="A20" s="6">
        <v>16</v>
      </c>
      <c r="B20" s="7" t="s">
        <v>30</v>
      </c>
      <c r="C20" s="8" t="s">
        <v>31</v>
      </c>
      <c r="D20" s="7" t="s">
        <v>119</v>
      </c>
      <c r="E20" s="7"/>
      <c r="F20" s="21">
        <f>3*3</f>
        <v>9</v>
      </c>
      <c r="G20" s="12"/>
      <c r="H20" s="12"/>
      <c r="I20" s="13"/>
      <c r="J20" s="13"/>
      <c r="K20" s="13">
        <f t="shared" si="0"/>
        <v>0</v>
      </c>
      <c r="L20" s="13">
        <f t="shared" si="1"/>
        <v>0</v>
      </c>
      <c r="M20" s="14" t="e">
        <f>+L20*#REF!</f>
        <v>#REF!</v>
      </c>
      <c r="N20" s="13"/>
    </row>
    <row r="21" spans="1:14" s="15" customFormat="1" x14ac:dyDescent="0.2">
      <c r="A21" s="6">
        <v>17</v>
      </c>
      <c r="B21" s="7" t="s">
        <v>32</v>
      </c>
      <c r="C21" s="8" t="s">
        <v>33</v>
      </c>
      <c r="D21" s="7" t="s">
        <v>119</v>
      </c>
      <c r="E21" s="7"/>
      <c r="F21" s="21">
        <f>3*3</f>
        <v>9</v>
      </c>
      <c r="G21" s="12"/>
      <c r="H21" s="12"/>
      <c r="I21" s="13"/>
      <c r="J21" s="13"/>
      <c r="K21" s="13">
        <f t="shared" si="0"/>
        <v>0</v>
      </c>
      <c r="L21" s="13">
        <f t="shared" si="1"/>
        <v>0</v>
      </c>
      <c r="M21" s="14" t="e">
        <f>+L21*#REF!</f>
        <v>#REF!</v>
      </c>
      <c r="N21" s="13"/>
    </row>
    <row r="22" spans="1:14" ht="25.5" x14ac:dyDescent="0.2">
      <c r="A22" s="6">
        <v>18</v>
      </c>
      <c r="B22" s="7" t="s">
        <v>34</v>
      </c>
      <c r="C22" s="8" t="s">
        <v>124</v>
      </c>
      <c r="D22" s="7" t="s">
        <v>120</v>
      </c>
      <c r="E22" s="7"/>
      <c r="F22" s="21">
        <f>(13*4)*3</f>
        <v>156</v>
      </c>
      <c r="G22" s="9"/>
      <c r="H22" s="9"/>
      <c r="I22" s="10"/>
      <c r="J22" s="10"/>
      <c r="K22" s="10">
        <f t="shared" si="0"/>
        <v>0</v>
      </c>
      <c r="L22" s="10">
        <f t="shared" si="1"/>
        <v>0</v>
      </c>
      <c r="M22" s="11" t="e">
        <f>+L22*#REF!</f>
        <v>#REF!</v>
      </c>
      <c r="N22" s="10"/>
    </row>
    <row r="23" spans="1:14" x14ac:dyDescent="0.2">
      <c r="A23" s="6">
        <v>19</v>
      </c>
      <c r="B23" s="7" t="s">
        <v>35</v>
      </c>
      <c r="C23" s="8" t="s">
        <v>36</v>
      </c>
      <c r="D23" s="7" t="s">
        <v>123</v>
      </c>
      <c r="E23" s="7"/>
      <c r="F23" s="21">
        <f>20*3</f>
        <v>60</v>
      </c>
      <c r="G23" s="9"/>
      <c r="H23" s="9"/>
      <c r="I23" s="10"/>
      <c r="J23" s="10"/>
      <c r="K23" s="10">
        <f t="shared" si="0"/>
        <v>0</v>
      </c>
      <c r="L23" s="10">
        <f t="shared" si="1"/>
        <v>0</v>
      </c>
      <c r="M23" s="11" t="e">
        <f>+L23*#REF!</f>
        <v>#REF!</v>
      </c>
      <c r="N23" s="10"/>
    </row>
    <row r="24" spans="1:14" x14ac:dyDescent="0.2">
      <c r="A24" s="6">
        <v>20</v>
      </c>
      <c r="B24" s="7" t="s">
        <v>37</v>
      </c>
      <c r="C24" s="8" t="s">
        <v>38</v>
      </c>
      <c r="D24" s="7" t="s">
        <v>119</v>
      </c>
      <c r="E24" s="7"/>
      <c r="F24" s="21">
        <f>4*3</f>
        <v>12</v>
      </c>
      <c r="G24" s="9"/>
      <c r="H24" s="9"/>
      <c r="I24" s="10"/>
      <c r="J24" s="10"/>
      <c r="K24" s="10">
        <f t="shared" si="0"/>
        <v>0</v>
      </c>
      <c r="L24" s="10">
        <f t="shared" si="1"/>
        <v>0</v>
      </c>
      <c r="M24" s="11" t="e">
        <f>+L24*#REF!</f>
        <v>#REF!</v>
      </c>
      <c r="N24" s="10"/>
    </row>
    <row r="25" spans="1:14" ht="25.5" x14ac:dyDescent="0.2">
      <c r="A25" s="6">
        <v>21</v>
      </c>
      <c r="B25" s="7" t="s">
        <v>39</v>
      </c>
      <c r="C25" s="8" t="s">
        <v>40</v>
      </c>
      <c r="D25" s="7" t="s">
        <v>119</v>
      </c>
      <c r="E25" s="7"/>
      <c r="F25" s="21">
        <f>4*3</f>
        <v>12</v>
      </c>
      <c r="G25" s="9"/>
      <c r="H25" s="9"/>
      <c r="I25" s="10"/>
      <c r="J25" s="10"/>
      <c r="K25" s="10">
        <f t="shared" si="0"/>
        <v>0</v>
      </c>
      <c r="L25" s="10">
        <f t="shared" si="1"/>
        <v>0</v>
      </c>
      <c r="M25" s="11" t="e">
        <f>+L25*#REF!</f>
        <v>#REF!</v>
      </c>
      <c r="N25" s="10"/>
    </row>
    <row r="26" spans="1:14" s="15" customFormat="1" x14ac:dyDescent="0.2">
      <c r="A26" s="6">
        <v>26</v>
      </c>
      <c r="B26" s="7" t="s">
        <v>41</v>
      </c>
      <c r="C26" s="8" t="s">
        <v>42</v>
      </c>
      <c r="D26" s="7" t="s">
        <v>127</v>
      </c>
      <c r="E26" s="7"/>
      <c r="F26" s="21">
        <f>24*3</f>
        <v>72</v>
      </c>
      <c r="G26" s="16"/>
      <c r="H26" s="16"/>
    </row>
    <row r="27" spans="1:14" s="15" customFormat="1" ht="25.5" x14ac:dyDescent="0.2">
      <c r="A27" s="6">
        <v>28</v>
      </c>
      <c r="B27" s="7" t="s">
        <v>43</v>
      </c>
      <c r="C27" s="8" t="s">
        <v>44</v>
      </c>
      <c r="D27" s="7" t="s">
        <v>118</v>
      </c>
      <c r="E27" s="7"/>
      <c r="F27" s="21">
        <f>VLOOKUP(B27,[1]Hoja1!$A:$C,3,0)</f>
        <v>200</v>
      </c>
      <c r="G27" s="16"/>
      <c r="H27" s="16"/>
    </row>
    <row r="28" spans="1:14" s="15" customFormat="1" ht="25.5" x14ac:dyDescent="0.2">
      <c r="A28" s="6">
        <v>30</v>
      </c>
      <c r="B28" s="7" t="s">
        <v>45</v>
      </c>
      <c r="C28" s="8" t="s">
        <v>46</v>
      </c>
      <c r="D28" s="7" t="s">
        <v>128</v>
      </c>
      <c r="E28" s="7"/>
      <c r="F28" s="21">
        <f>2*3</f>
        <v>6</v>
      </c>
      <c r="G28" s="16"/>
      <c r="H28" s="16"/>
    </row>
    <row r="29" spans="1:14" s="15" customFormat="1" ht="32.25" customHeight="1" x14ac:dyDescent="0.2">
      <c r="A29" s="6">
        <v>34</v>
      </c>
      <c r="B29" s="7" t="s">
        <v>47</v>
      </c>
      <c r="C29" s="8" t="s">
        <v>48</v>
      </c>
      <c r="D29" s="7" t="s">
        <v>127</v>
      </c>
      <c r="E29" s="7"/>
      <c r="F29" s="21">
        <f>32*3</f>
        <v>96</v>
      </c>
      <c r="G29" s="16"/>
      <c r="H29" s="16"/>
    </row>
    <row r="30" spans="1:14" s="15" customFormat="1" ht="25.5" x14ac:dyDescent="0.2">
      <c r="A30" s="6">
        <v>40</v>
      </c>
      <c r="B30" s="7" t="s">
        <v>49</v>
      </c>
      <c r="C30" s="8" t="s">
        <v>50</v>
      </c>
      <c r="D30" s="17" t="s">
        <v>129</v>
      </c>
      <c r="E30" s="17"/>
      <c r="F30" s="21">
        <f>5*3</f>
        <v>15</v>
      </c>
      <c r="G30" s="16"/>
      <c r="H30" s="16"/>
    </row>
    <row r="31" spans="1:14" s="15" customFormat="1" ht="25.5" x14ac:dyDescent="0.2">
      <c r="A31" s="6">
        <v>41</v>
      </c>
      <c r="B31" s="7" t="s">
        <v>51</v>
      </c>
      <c r="C31" s="8" t="s">
        <v>52</v>
      </c>
      <c r="D31" s="17" t="s">
        <v>129</v>
      </c>
      <c r="E31" s="17"/>
      <c r="F31" s="21">
        <f>5*3</f>
        <v>15</v>
      </c>
      <c r="G31" s="16"/>
      <c r="H31" s="16"/>
    </row>
    <row r="32" spans="1:14" s="15" customFormat="1" ht="25.5" x14ac:dyDescent="0.2">
      <c r="A32" s="6">
        <v>46</v>
      </c>
      <c r="B32" s="7" t="s">
        <v>53</v>
      </c>
      <c r="C32" s="8" t="s">
        <v>54</v>
      </c>
      <c r="D32" s="7" t="s">
        <v>118</v>
      </c>
      <c r="E32" s="7"/>
      <c r="F32" s="21">
        <f>VLOOKUP(B32,[1]Hoja1!$A:$C,3,0)</f>
        <v>30</v>
      </c>
      <c r="G32" s="16"/>
      <c r="H32" s="16"/>
    </row>
    <row r="33" spans="1:8" s="15" customFormat="1" x14ac:dyDescent="0.2">
      <c r="A33" s="6">
        <v>49</v>
      </c>
      <c r="B33" s="7" t="s">
        <v>55</v>
      </c>
      <c r="C33" s="8" t="s">
        <v>56</v>
      </c>
      <c r="D33" s="7" t="s">
        <v>118</v>
      </c>
      <c r="E33" s="7" t="s">
        <v>136</v>
      </c>
      <c r="F33" s="21">
        <f>VLOOKUP(B33,[1]Hoja1!$A:$C,3,0)</f>
        <v>10</v>
      </c>
      <c r="G33" s="16"/>
      <c r="H33" s="16"/>
    </row>
    <row r="34" spans="1:8" s="15" customFormat="1" x14ac:dyDescent="0.2">
      <c r="A34" s="6">
        <v>50</v>
      </c>
      <c r="B34" s="7" t="s">
        <v>57</v>
      </c>
      <c r="C34" s="8" t="s">
        <v>58</v>
      </c>
      <c r="D34" s="7" t="s">
        <v>118</v>
      </c>
      <c r="E34" s="7" t="s">
        <v>136</v>
      </c>
      <c r="F34" s="21">
        <f>VLOOKUP(B34,[1]Hoja1!$A:$C,3,0)</f>
        <v>20</v>
      </c>
      <c r="G34" s="16"/>
      <c r="H34" s="16"/>
    </row>
    <row r="35" spans="1:8" s="15" customFormat="1" x14ac:dyDescent="0.2">
      <c r="A35" s="6">
        <v>51</v>
      </c>
      <c r="B35" s="7" t="s">
        <v>59</v>
      </c>
      <c r="C35" s="8" t="s">
        <v>60</v>
      </c>
      <c r="D35" s="7" t="s">
        <v>118</v>
      </c>
      <c r="E35" s="7"/>
      <c r="F35" s="21">
        <f>VLOOKUP(B35,[1]Hoja1!$A:$C,3,0)</f>
        <v>30</v>
      </c>
      <c r="G35" s="16"/>
      <c r="H35" s="16"/>
    </row>
    <row r="36" spans="1:8" s="15" customFormat="1" x14ac:dyDescent="0.2">
      <c r="A36" s="6">
        <v>52</v>
      </c>
      <c r="B36" s="7" t="s">
        <v>61</v>
      </c>
      <c r="C36" s="8" t="s">
        <v>62</v>
      </c>
      <c r="D36" s="7" t="s">
        <v>118</v>
      </c>
      <c r="E36" s="7"/>
      <c r="F36" s="21">
        <f>VLOOKUP(B36,[1]Hoja1!$A:$C,3,0)</f>
        <v>6</v>
      </c>
      <c r="G36" s="16"/>
      <c r="H36" s="16"/>
    </row>
    <row r="37" spans="1:8" s="15" customFormat="1" x14ac:dyDescent="0.2">
      <c r="A37" s="16"/>
      <c r="B37" s="7" t="s">
        <v>63</v>
      </c>
      <c r="C37" s="8" t="s">
        <v>64</v>
      </c>
      <c r="D37" s="7" t="s">
        <v>126</v>
      </c>
      <c r="E37" s="7"/>
      <c r="F37" s="21">
        <f>2*3</f>
        <v>6</v>
      </c>
      <c r="G37" s="16"/>
      <c r="H37" s="16"/>
    </row>
    <row r="38" spans="1:8" s="15" customFormat="1" ht="25.5" x14ac:dyDescent="0.2">
      <c r="A38" s="16"/>
      <c r="B38" s="7" t="s">
        <v>65</v>
      </c>
      <c r="C38" s="8" t="s">
        <v>66</v>
      </c>
      <c r="D38" s="7" t="s">
        <v>118</v>
      </c>
      <c r="E38" s="7"/>
      <c r="F38" s="21">
        <f>VLOOKUP(B38,[1]Hoja1!$A:$C,3,0)</f>
        <v>18</v>
      </c>
      <c r="G38" s="16"/>
      <c r="H38" s="16"/>
    </row>
    <row r="39" spans="1:8" s="15" customFormat="1" ht="25.5" x14ac:dyDescent="0.2">
      <c r="A39" s="16"/>
      <c r="B39" s="7" t="s">
        <v>67</v>
      </c>
      <c r="C39" s="8" t="s">
        <v>68</v>
      </c>
      <c r="D39" s="7" t="s">
        <v>118</v>
      </c>
      <c r="E39" s="7"/>
      <c r="F39" s="21">
        <f>VLOOKUP(B39,[1]Hoja1!$A:$C,3,0)</f>
        <v>12</v>
      </c>
      <c r="G39" s="16"/>
      <c r="H39" s="16"/>
    </row>
    <row r="40" spans="1:8" s="15" customFormat="1" x14ac:dyDescent="0.2">
      <c r="A40" s="16"/>
      <c r="B40" s="7" t="s">
        <v>69</v>
      </c>
      <c r="C40" s="8" t="s">
        <v>70</v>
      </c>
      <c r="D40" s="7" t="s">
        <v>118</v>
      </c>
      <c r="E40" s="7"/>
      <c r="F40" s="21">
        <f>VLOOKUP(B40,[1]Hoja1!$A:$C,3,0)</f>
        <v>10</v>
      </c>
      <c r="G40" s="16"/>
      <c r="H40" s="16"/>
    </row>
    <row r="41" spans="1:8" s="15" customFormat="1" x14ac:dyDescent="0.2">
      <c r="A41" s="16"/>
      <c r="B41" s="7"/>
      <c r="C41" s="8" t="s">
        <v>13</v>
      </c>
      <c r="D41" s="7" t="s">
        <v>118</v>
      </c>
      <c r="E41" s="7" t="s">
        <v>140</v>
      </c>
      <c r="F41" s="21">
        <v>72</v>
      </c>
      <c r="G41" s="16"/>
      <c r="H41" s="16"/>
    </row>
    <row r="42" spans="1:8" s="15" customFormat="1" x14ac:dyDescent="0.2">
      <c r="A42" s="16"/>
      <c r="B42" s="7"/>
      <c r="C42" s="8" t="s">
        <v>72</v>
      </c>
      <c r="D42" s="7" t="s">
        <v>118</v>
      </c>
      <c r="E42" s="7" t="s">
        <v>139</v>
      </c>
      <c r="F42" s="21">
        <v>24</v>
      </c>
      <c r="G42" s="16"/>
      <c r="H42" s="16"/>
    </row>
    <row r="43" spans="1:8" s="15" customFormat="1" x14ac:dyDescent="0.2">
      <c r="A43" s="16"/>
      <c r="B43" s="7" t="s">
        <v>71</v>
      </c>
      <c r="C43" s="8" t="s">
        <v>72</v>
      </c>
      <c r="D43" s="7" t="s">
        <v>118</v>
      </c>
      <c r="E43" s="7" t="s">
        <v>140</v>
      </c>
      <c r="F43" s="21">
        <f>VLOOKUP(B43,[1]Hoja1!$A:$C,3,0)</f>
        <v>24</v>
      </c>
      <c r="G43" s="16"/>
      <c r="H43" s="16"/>
    </row>
    <row r="44" spans="1:8" s="15" customFormat="1" x14ac:dyDescent="0.2">
      <c r="A44" s="16"/>
      <c r="B44" s="7" t="s">
        <v>73</v>
      </c>
      <c r="C44" s="8" t="s">
        <v>74</v>
      </c>
      <c r="D44" s="7" t="s">
        <v>118</v>
      </c>
      <c r="E44" s="7"/>
      <c r="F44" s="21">
        <f>VLOOKUP(B44,[1]Hoja1!$A:$C,3,0)</f>
        <v>10</v>
      </c>
      <c r="G44" s="16"/>
      <c r="H44" s="16"/>
    </row>
    <row r="45" spans="1:8" s="15" customFormat="1" ht="25.5" x14ac:dyDescent="0.2">
      <c r="A45" s="16"/>
      <c r="B45" s="7" t="s">
        <v>75</v>
      </c>
      <c r="C45" s="8" t="s">
        <v>76</v>
      </c>
      <c r="D45" s="7" t="s">
        <v>130</v>
      </c>
      <c r="E45" s="7"/>
      <c r="F45" s="21">
        <f>VLOOKUP(B45,[1]Hoja1!$A:$C,3,0)</f>
        <v>300</v>
      </c>
      <c r="G45" s="16"/>
      <c r="H45" s="16"/>
    </row>
    <row r="46" spans="1:8" s="15" customFormat="1" ht="25.5" x14ac:dyDescent="0.2">
      <c r="A46" s="16"/>
      <c r="B46" s="7" t="s">
        <v>77</v>
      </c>
      <c r="C46" s="8" t="s">
        <v>78</v>
      </c>
      <c r="D46" s="7" t="s">
        <v>131</v>
      </c>
      <c r="E46" s="7"/>
      <c r="F46" s="21">
        <f>6*3</f>
        <v>18</v>
      </c>
      <c r="G46" s="16"/>
      <c r="H46" s="16"/>
    </row>
    <row r="47" spans="1:8" ht="20.25" customHeight="1" x14ac:dyDescent="0.2">
      <c r="B47" s="7" t="s">
        <v>79</v>
      </c>
      <c r="C47" s="8" t="s">
        <v>105</v>
      </c>
      <c r="D47" s="7" t="s">
        <v>125</v>
      </c>
      <c r="E47" s="7"/>
      <c r="F47" s="21">
        <f>VLOOKUP(B47,[1]Hoja1!$A:$C,3,0)</f>
        <v>60</v>
      </c>
    </row>
    <row r="48" spans="1:8" ht="22.5" customHeight="1" x14ac:dyDescent="0.2">
      <c r="B48" s="7" t="s">
        <v>80</v>
      </c>
      <c r="C48" s="8" t="s">
        <v>81</v>
      </c>
      <c r="D48" s="7" t="s">
        <v>118</v>
      </c>
      <c r="E48" s="7"/>
      <c r="F48" s="21">
        <f>20*3</f>
        <v>60</v>
      </c>
    </row>
    <row r="49" spans="2:6" ht="20.25" customHeight="1" x14ac:dyDescent="0.2">
      <c r="B49" s="7" t="s">
        <v>82</v>
      </c>
      <c r="C49" s="8" t="s">
        <v>83</v>
      </c>
      <c r="D49" s="7" t="s">
        <v>132</v>
      </c>
      <c r="E49" s="7"/>
      <c r="F49" s="21">
        <f>VLOOKUP(B49,[1]Hoja1!$A:$C,3,0)</f>
        <v>12</v>
      </c>
    </row>
    <row r="50" spans="2:6" ht="20.25" customHeight="1" x14ac:dyDescent="0.2">
      <c r="B50" s="7" t="s">
        <v>84</v>
      </c>
      <c r="C50" s="8" t="s">
        <v>85</v>
      </c>
      <c r="D50" s="7" t="s">
        <v>118</v>
      </c>
      <c r="E50" s="7"/>
      <c r="F50" s="21">
        <f>VLOOKUP(B50,[1]Hoja1!$A:$C,3,0)</f>
        <v>10</v>
      </c>
    </row>
    <row r="51" spans="2:6" x14ac:dyDescent="0.2">
      <c r="B51" s="7" t="s">
        <v>86</v>
      </c>
      <c r="C51" s="8" t="s">
        <v>87</v>
      </c>
      <c r="D51" s="7" t="s">
        <v>118</v>
      </c>
      <c r="E51" s="7" t="s">
        <v>137</v>
      </c>
      <c r="F51" s="21">
        <f>VLOOKUP(B51,[1]Hoja1!$A:$C,3,0)</f>
        <v>24</v>
      </c>
    </row>
    <row r="52" spans="2:6" x14ac:dyDescent="0.2">
      <c r="B52" s="7" t="s">
        <v>88</v>
      </c>
      <c r="C52" s="8" t="s">
        <v>89</v>
      </c>
      <c r="D52" s="7" t="s">
        <v>118</v>
      </c>
      <c r="E52" s="7"/>
      <c r="F52" s="21">
        <f>VLOOKUP(B52,[1]Hoja1!$A:$C,3,0)</f>
        <v>18</v>
      </c>
    </row>
    <row r="53" spans="2:6" x14ac:dyDescent="0.2">
      <c r="B53" s="7" t="s">
        <v>90</v>
      </c>
      <c r="C53" s="8" t="s">
        <v>133</v>
      </c>
      <c r="D53" s="7" t="s">
        <v>118</v>
      </c>
      <c r="E53" s="7"/>
      <c r="F53" s="21">
        <f>VLOOKUP(B53,[1]Hoja1!$A:$C,3,0)</f>
        <v>20</v>
      </c>
    </row>
    <row r="54" spans="2:6" x14ac:dyDescent="0.2">
      <c r="B54" s="7" t="s">
        <v>91</v>
      </c>
      <c r="C54" s="8" t="s">
        <v>92</v>
      </c>
      <c r="D54" s="7" t="s">
        <v>118</v>
      </c>
      <c r="E54" s="7"/>
      <c r="F54" s="21">
        <f>VLOOKUP(B54,[1]Hoja1!$A:$C,3,0)</f>
        <v>1</v>
      </c>
    </row>
    <row r="55" spans="2:6" x14ac:dyDescent="0.2">
      <c r="B55" s="7" t="s">
        <v>93</v>
      </c>
      <c r="C55" s="8" t="s">
        <v>94</v>
      </c>
      <c r="D55" s="7" t="s">
        <v>118</v>
      </c>
      <c r="E55" s="7"/>
      <c r="F55" s="21">
        <f>VLOOKUP(B55,[1]Hoja1!$A:$C,3,0)</f>
        <v>15</v>
      </c>
    </row>
    <row r="56" spans="2:6" x14ac:dyDescent="0.2">
      <c r="B56" s="7" t="s">
        <v>95</v>
      </c>
      <c r="C56" s="8" t="s">
        <v>96</v>
      </c>
      <c r="D56" s="7" t="s">
        <v>134</v>
      </c>
      <c r="E56" s="7"/>
      <c r="F56" s="21">
        <f>VLOOKUP(B56,[1]Hoja1!$A:$C,3,0)</f>
        <v>4</v>
      </c>
    </row>
    <row r="57" spans="2:6" x14ac:dyDescent="0.2">
      <c r="B57" s="7" t="s">
        <v>97</v>
      </c>
      <c r="C57" s="8" t="s">
        <v>98</v>
      </c>
      <c r="D57" s="7" t="s">
        <v>118</v>
      </c>
      <c r="E57" s="7"/>
      <c r="F57" s="21">
        <v>1</v>
      </c>
    </row>
    <row r="58" spans="2:6" x14ac:dyDescent="0.2">
      <c r="B58" s="7" t="s">
        <v>101</v>
      </c>
      <c r="C58" s="8" t="s">
        <v>102</v>
      </c>
      <c r="D58" s="7" t="s">
        <v>119</v>
      </c>
      <c r="E58" s="7"/>
      <c r="F58" s="21">
        <f>4*3</f>
        <v>12</v>
      </c>
    </row>
    <row r="59" spans="2:6" ht="25.5" x14ac:dyDescent="0.2">
      <c r="B59" s="7" t="s">
        <v>100</v>
      </c>
      <c r="C59" s="8" t="s">
        <v>103</v>
      </c>
      <c r="D59" s="7" t="s">
        <v>132</v>
      </c>
      <c r="E59" s="7"/>
      <c r="F59" s="21">
        <f>4*3</f>
        <v>12</v>
      </c>
    </row>
    <row r="60" spans="2:6" x14ac:dyDescent="0.2">
      <c r="B60" s="7" t="s">
        <v>99</v>
      </c>
      <c r="C60" s="8" t="s">
        <v>104</v>
      </c>
      <c r="D60" s="7" t="s">
        <v>135</v>
      </c>
      <c r="E60" s="7"/>
      <c r="F60" s="21">
        <f>VLOOKUP(B60,[1]Hoja1!$A:$C,3,0)</f>
        <v>90</v>
      </c>
    </row>
  </sheetData>
  <autoFilter ref="A4:N60"/>
  <mergeCells count="3">
    <mergeCell ref="A1:B2"/>
    <mergeCell ref="C1:N2"/>
    <mergeCell ref="A3:N3"/>
  </mergeCells>
  <conditionalFormatting sqref="B10:B11">
    <cfRule type="duplicateValues" dxfId="5" priority="5"/>
  </conditionalFormatting>
  <conditionalFormatting sqref="A34 A11 A16 A14 A6:A7 A18 A20 A22 A24 A26:A30 A32 A36">
    <cfRule type="duplicateValues" dxfId="4" priority="6"/>
  </conditionalFormatting>
  <conditionalFormatting sqref="B16:B25 B5:B9 B12:B14">
    <cfRule type="duplicateValues" dxfId="3" priority="7"/>
  </conditionalFormatting>
  <conditionalFormatting sqref="A33 A5 A8:A10 A17 A19 A21 A23 A25 A31 A35 A12:A13">
    <cfRule type="duplicateValues" dxfId="2" priority="8"/>
  </conditionalFormatting>
  <conditionalFormatting sqref="A15">
    <cfRule type="duplicateValues" dxfId="1" priority="1"/>
  </conditionalFormatting>
  <conditionalFormatting sqref="B15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ASEO Y PAPELERIA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Leonardo Tibaquira Perez</dc:creator>
  <cp:lastModifiedBy>Andrea Poveda Lozano</cp:lastModifiedBy>
  <dcterms:created xsi:type="dcterms:W3CDTF">2023-11-07T16:23:00Z</dcterms:created>
  <dcterms:modified xsi:type="dcterms:W3CDTF">2023-11-23T22:39:57Z</dcterms:modified>
</cp:coreProperties>
</file>