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.3\compras y contratacion\2. AÑO 2026\4. CONVOCATORIAS 2026\6.PAPELERIA ASEO CAFETERIA 2026\INVITACION PAPEL Y TOALLAS\"/>
    </mc:Choice>
  </mc:AlternateContent>
  <xr:revisionPtr revIDLastSave="0" documentId="13_ncr:1_{5D3BDA5F-C30D-4FC3-ABAA-F54A9F6D84C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SUMEN " sheetId="5" state="hidden" r:id="rId1"/>
    <sheet name="ARTICULOS DE OFICINA" sheetId="4" r:id="rId2"/>
  </sheets>
  <definedNames>
    <definedName name="_xlnm._FilterDatabase" localSheetId="1" hidden="1">'ARTICULOS DE OFICINA'!$A$11:$BX$14</definedName>
    <definedName name="_xlnm._FilterDatabase" localSheetId="0" hidden="1">'RESUMEN '!$A$2:$AB$5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4" l="1"/>
  <c r="P12" i="4" s="1"/>
  <c r="J3" i="5"/>
  <c r="K3" i="5"/>
  <c r="L3" i="5"/>
  <c r="M3" i="5"/>
  <c r="N3" i="5"/>
  <c r="R3" i="5"/>
  <c r="S3" i="5"/>
  <c r="T3" i="5"/>
  <c r="U3" i="5"/>
  <c r="V3" i="5"/>
  <c r="W3" i="5"/>
  <c r="X3" i="5"/>
  <c r="Y3" i="5"/>
  <c r="Z3" i="5"/>
  <c r="AA3" i="5"/>
  <c r="AB3" i="5"/>
  <c r="J4" i="5"/>
  <c r="K4" i="5"/>
  <c r="L4" i="5"/>
  <c r="M4" i="5"/>
  <c r="N4" i="5"/>
  <c r="R4" i="5"/>
  <c r="S4" i="5"/>
  <c r="T4" i="5"/>
  <c r="U4" i="5"/>
  <c r="V4" i="5"/>
  <c r="W4" i="5"/>
  <c r="X4" i="5"/>
  <c r="Y4" i="5"/>
  <c r="Z4" i="5"/>
  <c r="AA4" i="5"/>
  <c r="AB4" i="5"/>
  <c r="J5" i="5"/>
  <c r="K5" i="5"/>
  <c r="L5" i="5"/>
  <c r="M5" i="5"/>
  <c r="R5" i="5"/>
  <c r="S5" i="5"/>
  <c r="T5" i="5"/>
  <c r="U5" i="5"/>
  <c r="V5" i="5"/>
  <c r="W5" i="5"/>
  <c r="X5" i="5"/>
  <c r="Y5" i="5"/>
  <c r="Z5" i="5"/>
  <c r="AA5" i="5"/>
  <c r="AB5" i="5"/>
  <c r="I3" i="5"/>
  <c r="I4" i="5"/>
  <c r="I5" i="5"/>
  <c r="H3" i="5"/>
  <c r="H4" i="5"/>
  <c r="H5" i="5"/>
  <c r="G1" i="5"/>
  <c r="I10" i="4"/>
  <c r="O14" i="4"/>
  <c r="P14" i="4" s="1"/>
  <c r="Q14" i="4" s="1"/>
  <c r="Q5" i="5" s="1"/>
  <c r="O13" i="4"/>
  <c r="P13" i="4" s="1"/>
  <c r="Q13" i="4" s="1"/>
  <c r="Q4" i="5" s="1"/>
  <c r="N5" i="5" l="1"/>
  <c r="P4" i="5"/>
  <c r="O4" i="5"/>
  <c r="P5" i="5"/>
  <c r="O5" i="5"/>
  <c r="Q12" i="4"/>
  <c r="Q3" i="5" s="1"/>
  <c r="P3" i="5"/>
  <c r="O3" i="5"/>
  <c r="R1" i="5"/>
  <c r="Q10" i="4" l="1"/>
</calcChain>
</file>

<file path=xl/sharedStrings.xml><?xml version="1.0" encoding="utf-8"?>
<sst xmlns="http://schemas.openxmlformats.org/spreadsheetml/2006/main" count="99" uniqueCount="58">
  <si>
    <t xml:space="preserve">HOSPITAL UNIVERSITARIO NACIONAL </t>
  </si>
  <si>
    <t>DIRECCION JURIDICA - COMPRAS Y CONTRATACIÓN</t>
  </si>
  <si>
    <t>INVITACIÓN ABIERTA 2026</t>
  </si>
  <si>
    <t xml:space="preserve">NOMBRE PROVEEDOR: </t>
  </si>
  <si>
    <t xml:space="preserve">NIT : </t>
  </si>
  <si>
    <t>NOMBRE DE CONTACTO:</t>
  </si>
  <si>
    <t>CORREO DE CONTACTO:</t>
  </si>
  <si>
    <t>NUMERO TELEFONICO DE CONTACTO:</t>
  </si>
  <si>
    <t>PROMEDIO CANTIDAD ANUAL PROYECTADA</t>
  </si>
  <si>
    <t>PRESENTACIÓN
 UNIDAD DE EMPAQUE</t>
  </si>
  <si>
    <t>VALOR UNITARIO NETO CON DCTO COMERCIAL</t>
  </si>
  <si>
    <t>VALOR IVA UNITARIO (EN PESOS) SI APLICA</t>
  </si>
  <si>
    <t>VALOR NETO UNITARIO CON IVA (SI APLICA)</t>
  </si>
  <si>
    <t>VALOR NETO TOTAL OFERTA ANUAL</t>
  </si>
  <si>
    <t>DESCUENTO FINANCIERO SI/NO</t>
  </si>
  <si>
    <t>% DESCUENTO FINANCIERO PAGO A 30 DIAS</t>
  </si>
  <si>
    <t>% DESCUENTO FINANCIERO PAGO A 60 DIAS</t>
  </si>
  <si>
    <t>% DESCUENTO FINANCIERO PAGO A 90 DIAS</t>
  </si>
  <si>
    <t>BONIFICA SI/NO</t>
  </si>
  <si>
    <t>CONDICIONES DE BONIFICACION</t>
  </si>
  <si>
    <t>REBATE SI/NO</t>
  </si>
  <si>
    <t>CONDICIONES DEL REBATE</t>
  </si>
  <si>
    <t>OTROS BENEFICIOS COMERCIALES SI/NO</t>
  </si>
  <si>
    <t>CONDICIONES OTROS BENEFICIOS COMERCIALES</t>
  </si>
  <si>
    <t>OBSERVACIONES</t>
  </si>
  <si>
    <t>UNIDAD</t>
  </si>
  <si>
    <t>ASEO</t>
  </si>
  <si>
    <t>UNIDAD DE EMPAQUE</t>
  </si>
  <si>
    <t>CARACTERISTICAS DEL PRODUCTO</t>
  </si>
  <si>
    <t xml:space="preserve">ITEM </t>
  </si>
  <si>
    <t>CODIGO</t>
  </si>
  <si>
    <t>NOMBRE DESCRIPCIÓN</t>
  </si>
  <si>
    <t>MARCA/ REFERENCIA/MODELO</t>
  </si>
  <si>
    <t>ESPECIFICACIONES
 TECNICAS</t>
  </si>
  <si>
    <t>IMAGEN</t>
  </si>
  <si>
    <t>CATEGORIAS</t>
  </si>
  <si>
    <t>UNIDAD DE MEDIDA</t>
  </si>
  <si>
    <t xml:space="preserve">PROYECCION ANUAL </t>
  </si>
  <si>
    <t>LD0000131</t>
  </si>
  <si>
    <t>TOALLA DE MANOS DE EXTRACCIÓN CENTRAL PRECORTADA NATURAL 200 METROS X ROLLO</t>
  </si>
  <si>
    <t>FAMILIA (TORK)</t>
  </si>
  <si>
    <t>Toalla de manos triple hoja natural.Medida de largo 100m ancho 19,5 cm Diametro del rollo 18cm,Peso aproximado paquete 5,46kg.Paquete por 6 rollos de toallas. Productos elaborados con fibras 100% recicladas (TM natural).Sus hojas proporcionan absorbencia, resistencia y suavidad. Rendimiento: El pre-corte de sus hojas disminuye el desperdicio.</t>
  </si>
  <si>
    <t>LD0000132</t>
  </si>
  <si>
    <t>TOALLA DE MANOS CONTINUA TIPO Z BLANCA CON PRECORTE PAQ X 410 UND</t>
  </si>
  <si>
    <t>LD0000133</t>
  </si>
  <si>
    <t>PAPEL HIGIENICO NATURAL SISTEMA 1 A 1  X 200 MTS X ROLLO</t>
  </si>
  <si>
    <t>Papel higienico natural jumbo ecol H/D 200 mts. El papel higienico debe tener un tamaño en su parte ancha entre 10 y 14cm X 200 mts.                                                                                                                              Papel higienico natural hoja doble precortada. Diametro del rollo 19,9cm. peso aproximado del rollo 852 g.Paquete por 4 rollos.</t>
  </si>
  <si>
    <t>Toalla de manos hoja sencilla blanca.  Medida de 22,5x20,1cm. Caja por 12 paquetes d 410 toallas   Peso aproximado paquete 527,37g. Productos elaborados con fibras 100% recicladas (TM natural).  Sus hojas proporcionan absorbencia, resistencia y suavidad. Rendimiento: El pre-corte de sus hojas disminuye el desperdicio.</t>
  </si>
  <si>
    <t>UNIDAD  DE MEDIDA</t>
  </si>
  <si>
    <t>VALOR IVA %</t>
  </si>
  <si>
    <t>TOALLA DE MANOS TRIPLE HOJA NATURAL.MEDIDA DE LARGO 100M ANCHO 19,5 CM DIAMETRO DEL ROLLO 18CM,PESO APROXIMADO PAQUETE 5,46KG.PAQUETE POR 6 ROLLOS DE TOALLAS. PRODUCTOS ELABORADOS CON FIBRAS 100% RECICLADAS (TM NATURAL).SUS HOJAS PROPORCIONAN ABSORBENCIA, RESISTENCIA Y SUAVIDAD. RENDIMIENTO: EL PRE-CORTE DE SUS HOJAS DISMINUYE EL DESPERDICIO.</t>
  </si>
  <si>
    <t>TOALLA DE MANOS HOJA SENCILLA BLANCA.  MEDIDA DE 22,5X20,1CM. CAJA POR 12 PAQUETES D 410 TOALLAS   PESO APROXIMADO PAQUETE 527,37G. PRODUCTOS ELABORADOS CON FIBRAS 100% RECICLADAS (TM NATURAL).  SUS HOJAS PROPORCIONAN ABSORBENCIA, RESISTENCIA Y SUAVIDAD. RENDIMIENTO: EL PRE-CORTE DE SUS HOJAS DISMINUYE EL DESPERDICIO.</t>
  </si>
  <si>
    <t>PAPEL HIGIENICO NATURAL JUMBO ECOL H/D 200 MTS. EL PAPEL HIGIENICO DEBE TENER UN TAMAÑO EN SU PARTE ANCHA ENTRE 10 Y 14CM X 200 MTS. PAPEL HIGIENICO NATURAL HOJA DOBLE PRECORTADA. DIAMETRO DEL ROLLO 19,9CM. PESO APROXIMADO DEL ROLLO 852 G.PAQUETE POR 4 ROLLOS.</t>
  </si>
  <si>
    <t>PROVEEDOR</t>
  </si>
  <si>
    <t>NIT</t>
  </si>
  <si>
    <t>ARTÏCULOS DE OFICINA</t>
  </si>
  <si>
    <t xml:space="preserve"> EVALUACIÓN TÉCNICA, ECONÓMICA Y FINANCIERA</t>
  </si>
  <si>
    <t>MARCA REQUERIDA POR LA CORPORACIÓN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</si>
</sst>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4" tint="-0.499984740745262"/>
      <name val="Arial"/>
      <family val="2"/>
    </font>
    <font>
      <b/>
      <sz val="8"/>
      <name val="Arial"/>
      <family val="2"/>
    </font>
    <font>
      <sz val="11"/>
      <name val="Aptos Narrow"/>
      <family val="2"/>
      <scheme val="minor"/>
    </font>
    <font>
      <b/>
      <sz val="8"/>
      <color rgb="FFFFFFFF"/>
      <name val="Arial"/>
      <family val="2"/>
    </font>
    <font>
      <b/>
      <sz val="8"/>
      <color rgb="FF00000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9"/>
      <color rgb="FFFF0000"/>
      <name val="Arial"/>
      <family val="2"/>
    </font>
    <font>
      <sz val="11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8080"/>
        <bgColor rgb="FF008080"/>
      </patternFill>
    </fill>
    <fill>
      <patternFill patternType="solid">
        <fgColor rgb="FF8EAADB"/>
        <bgColor rgb="FF8EAADB"/>
      </patternFill>
    </fill>
    <fill>
      <patternFill patternType="solid">
        <fgColor rgb="FFD0CECE"/>
        <bgColor rgb="FFD0CECE"/>
      </patternFill>
    </fill>
    <fill>
      <patternFill patternType="solid">
        <fgColor rgb="FF00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11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5" fillId="2" borderId="1" xfId="3" applyFont="1" applyFill="1" applyBorder="1" applyAlignment="1" applyProtection="1">
      <alignment vertical="center"/>
      <protection locked="0"/>
    </xf>
    <xf numFmtId="0" fontId="5" fillId="2" borderId="2" xfId="3" applyFont="1" applyFill="1" applyBorder="1" applyAlignment="1" applyProtection="1">
      <alignment vertical="center"/>
      <protection locked="0"/>
    </xf>
    <xf numFmtId="0" fontId="5" fillId="2" borderId="0" xfId="3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9" fontId="6" fillId="2" borderId="0" xfId="2" applyFont="1" applyFill="1" applyAlignment="1" applyProtection="1">
      <alignment horizontal="center"/>
      <protection locked="0"/>
    </xf>
    <xf numFmtId="164" fontId="6" fillId="2" borderId="0" xfId="0" applyNumberFormat="1" applyFont="1" applyFill="1" applyAlignment="1" applyProtection="1">
      <alignment vertical="center"/>
      <protection locked="0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/>
    <xf numFmtId="0" fontId="3" fillId="2" borderId="3" xfId="0" applyFont="1" applyFill="1" applyBorder="1" applyAlignment="1" applyProtection="1">
      <alignment horizontal="center" vertical="center"/>
      <protection locked="0"/>
    </xf>
    <xf numFmtId="0" fontId="5" fillId="2" borderId="3" xfId="3" applyFont="1" applyFill="1" applyBorder="1" applyAlignment="1" applyProtection="1">
      <alignment vertical="center"/>
      <protection locked="0"/>
    </xf>
    <xf numFmtId="9" fontId="3" fillId="2" borderId="0" xfId="2" applyFont="1" applyFill="1" applyAlignment="1" applyProtection="1">
      <alignment horizont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2" borderId="3" xfId="4" applyFont="1" applyFill="1" applyBorder="1" applyProtection="1">
      <protection locked="0"/>
    </xf>
    <xf numFmtId="0" fontId="5" fillId="2" borderId="0" xfId="4" applyFont="1" applyFill="1" applyProtection="1">
      <protection locked="0"/>
    </xf>
    <xf numFmtId="0" fontId="7" fillId="3" borderId="4" xfId="4" applyFont="1" applyFill="1" applyBorder="1" applyProtection="1">
      <protection locked="0"/>
    </xf>
    <xf numFmtId="0" fontId="7" fillId="3" borderId="4" xfId="4" applyFont="1" applyFill="1" applyBorder="1" applyAlignment="1" applyProtection="1">
      <alignment horizontal="left"/>
      <protection locked="0"/>
    </xf>
    <xf numFmtId="0" fontId="5" fillId="3" borderId="0" xfId="4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9" fontId="0" fillId="2" borderId="0" xfId="2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locked="0"/>
    </xf>
    <xf numFmtId="0" fontId="0" fillId="2" borderId="0" xfId="0" applyFill="1"/>
    <xf numFmtId="0" fontId="7" fillId="3" borderId="5" xfId="4" applyFont="1" applyFill="1" applyBorder="1" applyProtection="1">
      <protection locked="0"/>
    </xf>
    <xf numFmtId="0" fontId="7" fillId="3" borderId="6" xfId="4" applyFont="1" applyFill="1" applyBorder="1" applyAlignment="1" applyProtection="1">
      <alignment horizontal="left"/>
      <protection locked="0"/>
    </xf>
    <xf numFmtId="0" fontId="7" fillId="3" borderId="7" xfId="4" applyFont="1" applyFill="1" applyBorder="1" applyAlignment="1" applyProtection="1">
      <alignment vertical="center"/>
      <protection locked="0"/>
    </xf>
    <xf numFmtId="0" fontId="7" fillId="3" borderId="7" xfId="4" applyFont="1" applyFill="1" applyBorder="1" applyAlignment="1" applyProtection="1">
      <alignment horizontal="left" vertical="center"/>
      <protection locked="0"/>
    </xf>
    <xf numFmtId="0" fontId="7" fillId="3" borderId="8" xfId="4" applyFont="1" applyFill="1" applyBorder="1" applyProtection="1">
      <protection locked="0"/>
    </xf>
    <xf numFmtId="0" fontId="7" fillId="3" borderId="8" xfId="4" applyFont="1" applyFill="1" applyBorder="1" applyAlignment="1" applyProtection="1">
      <alignment horizontal="left"/>
      <protection locked="0"/>
    </xf>
    <xf numFmtId="0" fontId="5" fillId="3" borderId="0" xfId="4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44" fontId="10" fillId="6" borderId="4" xfId="1" applyFont="1" applyFill="1" applyBorder="1" applyAlignment="1" applyProtection="1">
      <alignment horizontal="center" vertical="center" wrapText="1"/>
    </xf>
    <xf numFmtId="0" fontId="10" fillId="6" borderId="4" xfId="0" applyFont="1" applyFill="1" applyBorder="1" applyAlignment="1" applyProtection="1">
      <alignment horizontal="center" vertical="center" wrapText="1"/>
      <protection locked="0"/>
    </xf>
    <xf numFmtId="164" fontId="12" fillId="2" borderId="0" xfId="0" applyNumberFormat="1" applyFont="1" applyFill="1" applyProtection="1">
      <protection locked="0"/>
    </xf>
    <xf numFmtId="0" fontId="12" fillId="2" borderId="0" xfId="0" applyFont="1" applyFill="1" applyProtection="1">
      <protection locked="0"/>
    </xf>
    <xf numFmtId="0" fontId="12" fillId="2" borderId="0" xfId="0" applyFont="1" applyFill="1" applyAlignment="1" applyProtection="1">
      <alignment horizontal="center"/>
      <protection locked="0"/>
    </xf>
    <xf numFmtId="9" fontId="12" fillId="2" borderId="0" xfId="2" applyFont="1" applyFill="1" applyAlignment="1" applyProtection="1">
      <alignment horizontal="center"/>
      <protection locked="0"/>
    </xf>
    <xf numFmtId="0" fontId="13" fillId="3" borderId="0" xfId="4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44" fontId="10" fillId="6" borderId="9" xfId="1" applyFont="1" applyFill="1" applyBorder="1" applyAlignment="1" applyProtection="1">
      <alignment horizontal="center" vertical="center" wrapText="1"/>
    </xf>
    <xf numFmtId="9" fontId="0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wrapText="1"/>
    </xf>
    <xf numFmtId="0" fontId="16" fillId="0" borderId="0" xfId="0" applyFont="1" applyAlignment="1">
      <alignment horizontal="left" wrapText="1"/>
    </xf>
    <xf numFmtId="43" fontId="10" fillId="6" borderId="9" xfId="1" applyNumberFormat="1" applyFont="1" applyFill="1" applyBorder="1" applyAlignment="1" applyProtection="1">
      <alignment horizontal="center" vertical="center" wrapText="1"/>
    </xf>
    <xf numFmtId="0" fontId="5" fillId="3" borderId="8" xfId="4" applyFont="1" applyFill="1" applyBorder="1" applyProtection="1">
      <protection locked="0"/>
    </xf>
    <xf numFmtId="0" fontId="11" fillId="0" borderId="0" xfId="0" applyFont="1"/>
    <xf numFmtId="44" fontId="10" fillId="6" borderId="8" xfId="1" applyFont="1" applyFill="1" applyBorder="1" applyAlignment="1" applyProtection="1">
      <alignment horizontal="center" vertical="center" wrapText="1"/>
    </xf>
    <xf numFmtId="44" fontId="3" fillId="2" borderId="0" xfId="0" applyNumberFormat="1" applyFont="1" applyFill="1" applyAlignment="1" applyProtection="1">
      <alignment vertical="center"/>
      <protection locked="0"/>
    </xf>
    <xf numFmtId="44" fontId="16" fillId="0" borderId="8" xfId="1" applyFont="1" applyBorder="1" applyAlignment="1" applyProtection="1">
      <alignment horizontal="center" vertical="center" wrapText="1"/>
    </xf>
    <xf numFmtId="44" fontId="10" fillId="6" borderId="8" xfId="1" applyFont="1" applyFill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9" fontId="16" fillId="0" borderId="8" xfId="2" applyFont="1" applyBorder="1" applyAlignment="1" applyProtection="1">
      <alignment horizontal="center" vertical="center" wrapText="1"/>
      <protection locked="0"/>
    </xf>
    <xf numFmtId="44" fontId="18" fillId="2" borderId="0" xfId="1" applyFon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15" fillId="7" borderId="8" xfId="5" applyFont="1" applyFill="1" applyBorder="1" applyAlignment="1">
      <alignment horizontal="center" vertical="center" wrapText="1"/>
    </xf>
    <xf numFmtId="0" fontId="15" fillId="7" borderId="5" xfId="5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vertical="center" wrapText="1"/>
    </xf>
    <xf numFmtId="43" fontId="10" fillId="6" borderId="4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4" fontId="12" fillId="2" borderId="0" xfId="0" applyNumberFormat="1" applyFont="1" applyFill="1"/>
    <xf numFmtId="49" fontId="17" fillId="2" borderId="5" xfId="0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 applyProtection="1">
      <alignment vertical="center"/>
      <protection locked="0"/>
    </xf>
    <xf numFmtId="49" fontId="5" fillId="2" borderId="0" xfId="3" applyNumberFormat="1" applyFont="1" applyFill="1" applyAlignment="1" applyProtection="1">
      <alignment vertical="center"/>
      <protection locked="0"/>
    </xf>
    <xf numFmtId="49" fontId="5" fillId="2" borderId="0" xfId="4" applyNumberFormat="1" applyFont="1" applyFill="1" applyProtection="1">
      <protection locked="0"/>
    </xf>
    <xf numFmtId="49" fontId="5" fillId="3" borderId="8" xfId="4" applyNumberFormat="1" applyFont="1" applyFill="1" applyBorder="1" applyProtection="1">
      <protection locked="0"/>
    </xf>
    <xf numFmtId="49" fontId="15" fillId="7" borderId="5" xfId="5" applyNumberFormat="1" applyFont="1" applyFill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wrapText="1"/>
    </xf>
    <xf numFmtId="9" fontId="14" fillId="2" borderId="0" xfId="0" applyNumberFormat="1" applyFont="1" applyFill="1" applyProtection="1">
      <protection locked="0"/>
    </xf>
    <xf numFmtId="0" fontId="19" fillId="3" borderId="0" xfId="4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44" fontId="0" fillId="0" borderId="0" xfId="1" applyFont="1" applyAlignment="1" applyProtection="1">
      <alignment horizontal="center" vertical="center"/>
    </xf>
    <xf numFmtId="9" fontId="0" fillId="0" borderId="0" xfId="2" applyFont="1" applyAlignment="1" applyProtection="1">
      <alignment horizontal="center" vertical="center"/>
    </xf>
    <xf numFmtId="44" fontId="11" fillId="0" borderId="8" xfId="1" applyFont="1" applyBorder="1" applyAlignment="1" applyProtection="1">
      <alignment horizontal="center" vertical="center"/>
    </xf>
    <xf numFmtId="9" fontId="11" fillId="0" borderId="8" xfId="2" applyFont="1" applyBorder="1" applyAlignment="1" applyProtection="1">
      <alignment horizontal="center" vertical="center"/>
    </xf>
    <xf numFmtId="164" fontId="8" fillId="2" borderId="0" xfId="0" applyNumberFormat="1" applyFont="1" applyFill="1" applyProtection="1">
      <protection locked="0"/>
    </xf>
    <xf numFmtId="3" fontId="9" fillId="4" borderId="4" xfId="0" applyNumberFormat="1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0" fontId="5" fillId="9" borderId="8" xfId="4" applyFont="1" applyFill="1" applyBorder="1" applyProtection="1">
      <protection locked="0"/>
    </xf>
    <xf numFmtId="0" fontId="5" fillId="3" borderId="5" xfId="4" applyFont="1" applyFill="1" applyBorder="1" applyAlignment="1" applyProtection="1">
      <alignment horizontal="center"/>
      <protection locked="0"/>
    </xf>
    <xf numFmtId="0" fontId="5" fillId="3" borderId="6" xfId="4" applyFont="1" applyFill="1" applyBorder="1" applyAlignment="1" applyProtection="1">
      <alignment horizontal="center"/>
      <protection locked="0"/>
    </xf>
    <xf numFmtId="0" fontId="5" fillId="3" borderId="10" xfId="4" applyFont="1" applyFill="1" applyBorder="1" applyAlignment="1" applyProtection="1">
      <alignment horizontal="center"/>
      <protection locked="0"/>
    </xf>
    <xf numFmtId="0" fontId="5" fillId="2" borderId="2" xfId="3" applyFont="1" applyFill="1" applyBorder="1" applyAlignment="1" applyProtection="1">
      <alignment horizontal="center" vertical="center"/>
      <protection locked="0"/>
    </xf>
    <xf numFmtId="0" fontId="5" fillId="2" borderId="0" xfId="3" applyFont="1" applyFill="1" applyAlignment="1" applyProtection="1">
      <alignment horizontal="center" vertical="center"/>
      <protection locked="0"/>
    </xf>
    <xf numFmtId="0" fontId="5" fillId="2" borderId="0" xfId="4" applyFont="1" applyFill="1" applyAlignment="1" applyProtection="1">
      <alignment horizontal="center"/>
      <protection locked="0"/>
    </xf>
  </cellXfs>
  <cellStyles count="6">
    <cellStyle name="Moneda" xfId="1" builtinId="4"/>
    <cellStyle name="Normal" xfId="0" builtinId="0"/>
    <cellStyle name="Normal 2" xfId="5" xr:uid="{00000000-0005-0000-0000-000002000000}"/>
    <cellStyle name="Normal 2 2 2" xfId="4" xr:uid="{00000000-0005-0000-0000-000003000000}"/>
    <cellStyle name="Normal 2 3" xfId="3" xr:uid="{00000000-0005-0000-0000-000004000000}"/>
    <cellStyle name="Porcentaj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80282</xdr:colOff>
      <xdr:row>0</xdr:row>
      <xdr:rowOff>104775</xdr:rowOff>
    </xdr:from>
    <xdr:ext cx="1473199" cy="612321"/>
    <xdr:pic>
      <xdr:nvPicPr>
        <xdr:cNvPr id="2" name="image1.png">
          <a:extLst>
            <a:ext uri="{FF2B5EF4-FFF2-40B4-BE49-F238E27FC236}">
              <a16:creationId xmlns:a16="http://schemas.microsoft.com/office/drawing/2014/main" id="{57AA1BD0-C496-4543-BF67-01727AB75E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282" y="104775"/>
          <a:ext cx="1473199" cy="61232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148218</xdr:colOff>
      <xdr:row>13</xdr:row>
      <xdr:rowOff>152400</xdr:rowOff>
    </xdr:from>
    <xdr:to>
      <xdr:col>5</xdr:col>
      <xdr:colOff>1635199</xdr:colOff>
      <xdr:row>13</xdr:row>
      <xdr:rowOff>833437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905975B-8CB1-44DD-B5ED-FCEA0D3CF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7343" y="6498431"/>
          <a:ext cx="1486981" cy="681037"/>
        </a:xfrm>
        <a:prstGeom prst="rect">
          <a:avLst/>
        </a:prstGeom>
      </xdr:spPr>
    </xdr:pic>
    <xdr:clientData/>
  </xdr:twoCellAnchor>
  <xdr:twoCellAnchor editAs="oneCell">
    <xdr:from>
      <xdr:col>5</xdr:col>
      <xdr:colOff>252414</xdr:colOff>
      <xdr:row>12</xdr:row>
      <xdr:rowOff>107156</xdr:rowOff>
    </xdr:from>
    <xdr:to>
      <xdr:col>5</xdr:col>
      <xdr:colOff>1512094</xdr:colOff>
      <xdr:row>12</xdr:row>
      <xdr:rowOff>885825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1F1EFFC-A261-4993-A98F-78877316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01539" y="4429125"/>
          <a:ext cx="1259680" cy="778669"/>
        </a:xfrm>
        <a:prstGeom prst="rect">
          <a:avLst/>
        </a:prstGeom>
      </xdr:spPr>
    </xdr:pic>
    <xdr:clientData/>
  </xdr:twoCellAnchor>
  <xdr:twoCellAnchor editAs="oneCell">
    <xdr:from>
      <xdr:col>5</xdr:col>
      <xdr:colOff>159544</xdr:colOff>
      <xdr:row>11</xdr:row>
      <xdr:rowOff>59531</xdr:rowOff>
    </xdr:from>
    <xdr:to>
      <xdr:col>5</xdr:col>
      <xdr:colOff>1464468</xdr:colOff>
      <xdr:row>11</xdr:row>
      <xdr:rowOff>879188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F12CDF30-7FF6-40CF-93D6-3D16B4CD8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37107" y="2357437"/>
          <a:ext cx="1304924" cy="819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DA0-036C-4D78-97D6-147044EA1E8B}">
  <dimension ref="A1:EB5"/>
  <sheetViews>
    <sheetView workbookViewId="0">
      <selection activeCell="J1" sqref="J1:J1048576"/>
    </sheetView>
  </sheetViews>
  <sheetFormatPr baseColWidth="10" defaultRowHeight="15" x14ac:dyDescent="0.25"/>
  <cols>
    <col min="1" max="1" width="5.28515625" customWidth="1"/>
    <col min="2" max="2" width="18.85546875" style="39" customWidth="1"/>
    <col min="3" max="3" width="44.5703125" customWidth="1"/>
    <col min="4" max="4" width="14.7109375" customWidth="1"/>
    <col min="13" max="13" width="19.85546875" style="52" customWidth="1"/>
    <col min="14" max="14" width="11.42578125" style="52"/>
    <col min="15" max="15" width="12" style="52" bestFit="1" customWidth="1"/>
    <col min="16" max="16" width="11.5703125" style="52" bestFit="1" customWidth="1"/>
    <col min="17" max="17" width="12" style="52" bestFit="1" customWidth="1"/>
    <col min="18" max="18" width="14.5703125" style="52" bestFit="1" customWidth="1"/>
    <col min="19" max="19" width="11.42578125" style="51"/>
    <col min="20" max="22" width="11.42578125" style="50"/>
    <col min="23" max="27" width="11.42578125" style="51"/>
    <col min="28" max="28" width="12.7109375" style="51" customWidth="1"/>
  </cols>
  <sheetData>
    <row r="1" spans="1:132" x14ac:dyDescent="0.25">
      <c r="G1" s="88">
        <f>+SUBTOTAL(9,G3:G5)</f>
        <v>17000</v>
      </c>
      <c r="H1" s="88"/>
      <c r="I1" s="88"/>
      <c r="M1" s="89"/>
      <c r="N1" s="89"/>
      <c r="O1" s="89"/>
      <c r="P1" s="89"/>
      <c r="Q1" s="89"/>
      <c r="R1" s="89">
        <f>+SUBTOTAL(9,R3:R5)</f>
        <v>0</v>
      </c>
      <c r="T1" s="90"/>
      <c r="U1" s="90"/>
      <c r="V1" s="90"/>
    </row>
    <row r="2" spans="1:132" s="38" customFormat="1" ht="50.25" customHeight="1" x14ac:dyDescent="0.25">
      <c r="A2" s="69" t="s">
        <v>29</v>
      </c>
      <c r="B2" s="69" t="s">
        <v>30</v>
      </c>
      <c r="C2" s="69" t="s">
        <v>31</v>
      </c>
      <c r="D2" s="69" t="s">
        <v>32</v>
      </c>
      <c r="E2" s="70" t="s">
        <v>33</v>
      </c>
      <c r="F2" s="94" t="s">
        <v>48</v>
      </c>
      <c r="G2" s="94" t="s">
        <v>8</v>
      </c>
      <c r="H2" s="94" t="s">
        <v>53</v>
      </c>
      <c r="I2" s="94" t="s">
        <v>54</v>
      </c>
      <c r="J2" s="95" t="s">
        <v>27</v>
      </c>
      <c r="K2" s="95" t="s">
        <v>9</v>
      </c>
      <c r="L2" s="95" t="s">
        <v>28</v>
      </c>
      <c r="M2" s="41" t="s">
        <v>10</v>
      </c>
      <c r="N2" s="61" t="s">
        <v>49</v>
      </c>
      <c r="O2" s="49" t="s">
        <v>11</v>
      </c>
      <c r="P2" s="58" t="s">
        <v>12</v>
      </c>
      <c r="Q2" s="76" t="s">
        <v>13</v>
      </c>
      <c r="R2" s="96" t="s">
        <v>14</v>
      </c>
      <c r="S2" s="96" t="s">
        <v>15</v>
      </c>
      <c r="T2" s="96" t="s">
        <v>16</v>
      </c>
      <c r="U2" s="96" t="s">
        <v>17</v>
      </c>
      <c r="V2" s="96" t="s">
        <v>18</v>
      </c>
      <c r="W2" s="96" t="s">
        <v>19</v>
      </c>
      <c r="X2" s="96" t="s">
        <v>20</v>
      </c>
      <c r="Y2" s="96" t="s">
        <v>21</v>
      </c>
      <c r="Z2" s="96" t="s">
        <v>22</v>
      </c>
      <c r="AA2" s="96" t="s">
        <v>23</v>
      </c>
      <c r="AB2" s="96" t="s">
        <v>24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</row>
    <row r="3" spans="1:132" s="60" customFormat="1" ht="26.25" customHeight="1" x14ac:dyDescent="0.2">
      <c r="A3" s="97">
        <v>1</v>
      </c>
      <c r="B3" s="98" t="s">
        <v>38</v>
      </c>
      <c r="C3" s="74" t="s">
        <v>39</v>
      </c>
      <c r="D3" s="72" t="s">
        <v>40</v>
      </c>
      <c r="E3" s="99" t="s">
        <v>41</v>
      </c>
      <c r="F3" s="100" t="s">
        <v>25</v>
      </c>
      <c r="G3" s="100">
        <v>2000</v>
      </c>
      <c r="H3" s="100">
        <f>'ARTICULOS DE OFICINA'!$C$6</f>
        <v>0</v>
      </c>
      <c r="I3" s="100">
        <f>'ARTICULOS DE OFICINA'!$C$7</f>
        <v>0</v>
      </c>
      <c r="J3" s="101">
        <f>IFERROR(VLOOKUP(B3,'ARTICULOS DE OFICINA'!$B$11:AC14,10,),"-")</f>
        <v>0</v>
      </c>
      <c r="K3" s="101">
        <f>IFERROR(VLOOKUP($B3,'ARTICULOS DE OFICINA'!B12:AB14,11,0),"-")</f>
        <v>0</v>
      </c>
      <c r="L3" s="101">
        <f>IFERROR(VLOOKUP($B3,'ARTICULOS DE OFICINA'!B12:AB14,12,0),"-")</f>
        <v>0</v>
      </c>
      <c r="M3" s="91">
        <f>IFERROR(VLOOKUP($B3,'ARTICULOS DE OFICINA'!B12:AB14,13,0),"-")</f>
        <v>0</v>
      </c>
      <c r="N3" s="92">
        <f>IFERROR(VLOOKUP($B3,'ARTICULOS DE OFICINA'!B12:AE14,14,0),"-")</f>
        <v>0</v>
      </c>
      <c r="O3" s="91">
        <f>IFERROR(VLOOKUP($B3,'ARTICULOS DE OFICINA'!B12:AF14,15,0),"-")</f>
        <v>0</v>
      </c>
      <c r="P3" s="91">
        <f>IFERROR(VLOOKUP($B3,'ARTICULOS DE OFICINA'!B12:AG14,16,0),"-")</f>
        <v>0</v>
      </c>
      <c r="Q3" s="91">
        <f>IFERROR(VLOOKUP($B3,'ARTICULOS DE OFICINA'!B12:AH14,17,0),"-")</f>
        <v>0</v>
      </c>
      <c r="R3" s="91">
        <f>IFERROR(VLOOKUP($B3,'ARTICULOS DE OFICINA'!B12:AI14,18,0),"-")</f>
        <v>0</v>
      </c>
      <c r="S3" s="92">
        <f>IFERROR(VLOOKUP($B3,'ARTICULOS DE OFICINA'!B12:AJ14,19,0),"-")</f>
        <v>0</v>
      </c>
      <c r="T3" s="92">
        <f>IFERROR(VLOOKUP($B3,'ARTICULOS DE OFICINA'!B12:AK14,20,0),"-")</f>
        <v>0</v>
      </c>
      <c r="U3" s="92">
        <f>IFERROR(VLOOKUP($B3,'ARTICULOS DE OFICINA'!B12:AL14,21,0),"-")</f>
        <v>0</v>
      </c>
      <c r="V3" s="91">
        <f>IFERROR(VLOOKUP($B3,'ARTICULOS DE OFICINA'!B12:AM14,22,0),"-")</f>
        <v>0</v>
      </c>
      <c r="W3" s="91">
        <f>IFERROR(VLOOKUP($B3,'ARTICULOS DE OFICINA'!B12:AN14,23,0),"-")</f>
        <v>0</v>
      </c>
      <c r="X3" s="91">
        <f>IFERROR(VLOOKUP($B3,'ARTICULOS DE OFICINA'!B12:AO14,24,0),"-")</f>
        <v>0</v>
      </c>
      <c r="Y3" s="91">
        <f>IFERROR(VLOOKUP($B3,'ARTICULOS DE OFICINA'!B12:AP14,25,0),"-")</f>
        <v>0</v>
      </c>
      <c r="Z3" s="91">
        <f>IFERROR(VLOOKUP($B3,'ARTICULOS DE OFICINA'!B12:AQ14,26,0),"-")</f>
        <v>0</v>
      </c>
      <c r="AA3" s="91">
        <f>IFERROR(VLOOKUP($B3,'ARTICULOS DE OFICINA'!B12:AR14,27,0),"-")</f>
        <v>0</v>
      </c>
      <c r="AB3" s="91">
        <f>IFERROR(VLOOKUP($B3,'ARTICULOS DE OFICINA'!B12:AS14,28,0),"-")</f>
        <v>0</v>
      </c>
    </row>
    <row r="4" spans="1:132" s="60" customFormat="1" ht="26.25" customHeight="1" x14ac:dyDescent="0.2">
      <c r="A4" s="97">
        <v>2</v>
      </c>
      <c r="B4" s="98" t="s">
        <v>42</v>
      </c>
      <c r="C4" s="74" t="s">
        <v>43</v>
      </c>
      <c r="D4" s="72" t="s">
        <v>40</v>
      </c>
      <c r="E4" s="102" t="s">
        <v>47</v>
      </c>
      <c r="F4" s="100" t="s">
        <v>25</v>
      </c>
      <c r="G4" s="100">
        <v>9000</v>
      </c>
      <c r="H4" s="100">
        <f>'ARTICULOS DE OFICINA'!$C$6</f>
        <v>0</v>
      </c>
      <c r="I4" s="100">
        <f>'ARTICULOS DE OFICINA'!$C$7</f>
        <v>0</v>
      </c>
      <c r="J4" s="101">
        <f>IFERROR(VLOOKUP(B4,'ARTICULOS DE OFICINA'!$B$11:AC14,10,),"-")</f>
        <v>0</v>
      </c>
      <c r="K4" s="101">
        <f>IFERROR(VLOOKUP($B4,'ARTICULOS DE OFICINA'!B13:AB14,11,0),"-")</f>
        <v>0</v>
      </c>
      <c r="L4" s="101">
        <f>IFERROR(VLOOKUP($B4,'ARTICULOS DE OFICINA'!B13:AB14,12,0),"-")</f>
        <v>0</v>
      </c>
      <c r="M4" s="91">
        <f>IFERROR(VLOOKUP($B4,'ARTICULOS DE OFICINA'!B13:AB14,13,0),"-")</f>
        <v>0</v>
      </c>
      <c r="N4" s="92">
        <f>IFERROR(VLOOKUP($B4,'ARTICULOS DE OFICINA'!B13:AE14,14,0),"-")</f>
        <v>0</v>
      </c>
      <c r="O4" s="91">
        <f>IFERROR(VLOOKUP($B4,'ARTICULOS DE OFICINA'!B13:AF14,15,0),"-")</f>
        <v>0</v>
      </c>
      <c r="P4" s="91">
        <f>IFERROR(VLOOKUP($B4,'ARTICULOS DE OFICINA'!B13:AG14,16,0),"-")</f>
        <v>0</v>
      </c>
      <c r="Q4" s="91">
        <f>IFERROR(VLOOKUP($B4,'ARTICULOS DE OFICINA'!B13:AH14,17,0),"-")</f>
        <v>0</v>
      </c>
      <c r="R4" s="91">
        <f>IFERROR(VLOOKUP($B4,'ARTICULOS DE OFICINA'!B13:AI14,18,0),"-")</f>
        <v>0</v>
      </c>
      <c r="S4" s="92">
        <f>IFERROR(VLOOKUP($B4,'ARTICULOS DE OFICINA'!B13:AJ14,19,0),"-")</f>
        <v>0</v>
      </c>
      <c r="T4" s="92">
        <f>IFERROR(VLOOKUP($B4,'ARTICULOS DE OFICINA'!B13:AK14,20,0),"-")</f>
        <v>0</v>
      </c>
      <c r="U4" s="92">
        <f>IFERROR(VLOOKUP($B4,'ARTICULOS DE OFICINA'!B13:AL14,21,0),"-")</f>
        <v>0</v>
      </c>
      <c r="V4" s="91">
        <f>IFERROR(VLOOKUP($B4,'ARTICULOS DE OFICINA'!B13:AM14,22,0),"-")</f>
        <v>0</v>
      </c>
      <c r="W4" s="91">
        <f>IFERROR(VLOOKUP($B4,'ARTICULOS DE OFICINA'!B13:AN14,23,0),"-")</f>
        <v>0</v>
      </c>
      <c r="X4" s="91">
        <f>IFERROR(VLOOKUP($B4,'ARTICULOS DE OFICINA'!B13:AO14,24,0),"-")</f>
        <v>0</v>
      </c>
      <c r="Y4" s="91">
        <f>IFERROR(VLOOKUP($B4,'ARTICULOS DE OFICINA'!B13:AP14,25,0),"-")</f>
        <v>0</v>
      </c>
      <c r="Z4" s="91">
        <f>IFERROR(VLOOKUP($B4,'ARTICULOS DE OFICINA'!B13:AQ14,26,0),"-")</f>
        <v>0</v>
      </c>
      <c r="AA4" s="91">
        <f>IFERROR(VLOOKUP($B4,'ARTICULOS DE OFICINA'!B13:AR14,27,0),"-")</f>
        <v>0</v>
      </c>
      <c r="AB4" s="91">
        <f>IFERROR(VLOOKUP($B4,'ARTICULOS DE OFICINA'!B13:AS14,28,0),"-")</f>
        <v>0</v>
      </c>
    </row>
    <row r="5" spans="1:132" s="60" customFormat="1" ht="26.25" customHeight="1" x14ac:dyDescent="0.2">
      <c r="A5" s="97">
        <v>3</v>
      </c>
      <c r="B5" s="98" t="s">
        <v>44</v>
      </c>
      <c r="C5" s="74" t="s">
        <v>45</v>
      </c>
      <c r="D5" s="72" t="s">
        <v>40</v>
      </c>
      <c r="E5" s="99" t="s">
        <v>46</v>
      </c>
      <c r="F5" s="100" t="s">
        <v>25</v>
      </c>
      <c r="G5" s="100">
        <v>6000</v>
      </c>
      <c r="H5" s="100">
        <f>'ARTICULOS DE OFICINA'!$C$6</f>
        <v>0</v>
      </c>
      <c r="I5" s="100">
        <f>'ARTICULOS DE OFICINA'!$C$7</f>
        <v>0</v>
      </c>
      <c r="J5" s="101">
        <f>IFERROR(VLOOKUP(B5,'ARTICULOS DE OFICINA'!$B$11:AC14,10,),"-")</f>
        <v>0</v>
      </c>
      <c r="K5" s="101">
        <f>IFERROR(VLOOKUP($B5,'ARTICULOS DE OFICINA'!B14:AB14,11,0),"-")</f>
        <v>0</v>
      </c>
      <c r="L5" s="101">
        <f>IFERROR(VLOOKUP($B5,'ARTICULOS DE OFICINA'!B14:AB14,12,0),"-")</f>
        <v>0</v>
      </c>
      <c r="M5" s="91">
        <f>IFERROR(VLOOKUP($B5,'ARTICULOS DE OFICINA'!B14:AB14,13,0),"-")</f>
        <v>0</v>
      </c>
      <c r="N5" s="92">
        <f>IFERROR(VLOOKUP($B5,'ARTICULOS DE OFICINA'!B14:AE14,14,0),"-")</f>
        <v>0</v>
      </c>
      <c r="O5" s="91">
        <f>IFERROR(VLOOKUP($B5,'ARTICULOS DE OFICINA'!B14:AF14,15,0),"-")</f>
        <v>0</v>
      </c>
      <c r="P5" s="91">
        <f>IFERROR(VLOOKUP($B5,'ARTICULOS DE OFICINA'!B14:AG14,16,0),"-")</f>
        <v>0</v>
      </c>
      <c r="Q5" s="91">
        <f>IFERROR(VLOOKUP($B5,'ARTICULOS DE OFICINA'!B14:AH14,17,0),"-")</f>
        <v>0</v>
      </c>
      <c r="R5" s="91">
        <f>IFERROR(VLOOKUP($B5,'ARTICULOS DE OFICINA'!B14:AI14,18,0),"-")</f>
        <v>0</v>
      </c>
      <c r="S5" s="92">
        <f>IFERROR(VLOOKUP($B5,'ARTICULOS DE OFICINA'!B14:AJ14,19,0),"-")</f>
        <v>0</v>
      </c>
      <c r="T5" s="92">
        <f>IFERROR(VLOOKUP($B5,'ARTICULOS DE OFICINA'!B14:AK14,20,0),"-")</f>
        <v>0</v>
      </c>
      <c r="U5" s="92">
        <f>IFERROR(VLOOKUP($B5,'ARTICULOS DE OFICINA'!B14:AL14,21,0),"-")</f>
        <v>0</v>
      </c>
      <c r="V5" s="91">
        <f>IFERROR(VLOOKUP($B5,'ARTICULOS DE OFICINA'!B14:AM14,22,0),"-")</f>
        <v>0</v>
      </c>
      <c r="W5" s="91">
        <f>IFERROR(VLOOKUP($B5,'ARTICULOS DE OFICINA'!B14:AN14,23,0),"-")</f>
        <v>0</v>
      </c>
      <c r="X5" s="91">
        <f>IFERROR(VLOOKUP($B5,'ARTICULOS DE OFICINA'!B14:AO14,24,0),"-")</f>
        <v>0</v>
      </c>
      <c r="Y5" s="91">
        <f>IFERROR(VLOOKUP($B5,'ARTICULOS DE OFICINA'!B14:AP14,25,0),"-")</f>
        <v>0</v>
      </c>
      <c r="Z5" s="91">
        <f>IFERROR(VLOOKUP($B5,'ARTICULOS DE OFICINA'!B14:AQ14,26,0),"-")</f>
        <v>0</v>
      </c>
      <c r="AA5" s="91">
        <f>IFERROR(VLOOKUP($B5,'ARTICULOS DE OFICINA'!B14:AR14,27,0),"-")</f>
        <v>0</v>
      </c>
      <c r="AB5" s="91">
        <f>IFERROR(VLOOKUP($B5,'ARTICULOS DE OFICINA'!B14:AS14,28,0),"-")</f>
        <v>0</v>
      </c>
    </row>
  </sheetData>
  <sheetProtection algorithmName="SHA-512" hashValue="PN7XQc/b7sw46cBJjlatMrksuKpbfhnZLRxwgUDcd4gDWAdKpyhCA9SOMLfq7xK7WWrFGL+ujs4AibEQJRO9fA==" saltValue="bcCv3dWd9/6W7HcTpxXF7A==" spinCount="100000" sheet="1" objects="1" scenarios="1"/>
  <protectedRanges>
    <protectedRange algorithmName="SHA-512" hashValue="FTZxhNlwIMlCrYuWFsKEK+aRCv4ZXZf7amp7Okh430vMlxbcNNX6UoS1rtd4h2UsZTWUSZQecmvkVadLMpXa+g==" saltValue="fRs3uXzUshuCUb7kTshKKQ==" spinCount="100000" sqref="A3:C5" name="Rango2_1"/>
    <protectedRange algorithmName="SHA-512" hashValue="FTZxhNlwIMlCrYuWFsKEK+aRCv4ZXZf7amp7Okh430vMlxbcNNX6UoS1rtd4h2UsZTWUSZQecmvkVadLMpXa+g==" saltValue="fRs3uXzUshuCUb7kTshKKQ==" spinCount="100000" sqref="D3:I5" name="Rango2_2"/>
  </protectedRanges>
  <conditionalFormatting sqref="B3:E4 A3:A5 F3:I5 B5:D5">
    <cfRule type="cellIs" dxfId="2" priority="2" operator="equal">
      <formula>85000.5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30EF-8EB1-4E64-97BC-85BA77D06CFF}">
  <dimension ref="A1:BX14"/>
  <sheetViews>
    <sheetView tabSelected="1" view="pageBreakPreview" zoomScaleNormal="100" zoomScaleSheetLayoutView="100" workbookViewId="0">
      <pane ySplit="11" topLeftCell="A12" activePane="bottomLeft" state="frozen"/>
      <selection pane="bottomLeft" activeCell="J1" sqref="J1:J1048576"/>
    </sheetView>
  </sheetViews>
  <sheetFormatPr baseColWidth="10" defaultColWidth="11.42578125" defaultRowHeight="12" x14ac:dyDescent="0.2"/>
  <cols>
    <col min="1" max="1" width="18.42578125" style="53" customWidth="1"/>
    <col min="2" max="2" width="0.28515625" style="53" hidden="1" customWidth="1"/>
    <col min="3" max="3" width="44.7109375" style="54" customWidth="1"/>
    <col min="4" max="4" width="26.7109375" style="53" customWidth="1"/>
    <col min="5" max="5" width="81.5703125" style="57" customWidth="1"/>
    <col min="6" max="6" width="26.42578125" style="85" customWidth="1"/>
    <col min="7" max="7" width="16" style="53" customWidth="1"/>
    <col min="8" max="8" width="15.28515625" style="53" customWidth="1"/>
    <col min="9" max="9" width="17.140625" style="53" customWidth="1"/>
    <col min="10" max="12" width="20.85546875" style="53" customWidth="1"/>
    <col min="13" max="14" width="18.140625" style="53" customWidth="1"/>
    <col min="15" max="15" width="18" style="53" customWidth="1"/>
    <col min="16" max="16" width="17.42578125" style="53" customWidth="1"/>
    <col min="17" max="17" width="21.28515625" style="53" customWidth="1"/>
    <col min="18" max="18" width="13.85546875" style="53" customWidth="1"/>
    <col min="19" max="19" width="15.5703125" style="53" customWidth="1"/>
    <col min="20" max="20" width="15.85546875" style="53" customWidth="1"/>
    <col min="21" max="21" width="15.140625" style="53" customWidth="1"/>
    <col min="22" max="22" width="11.42578125" style="53"/>
    <col min="23" max="23" width="17" style="53" customWidth="1"/>
    <col min="24" max="24" width="11.42578125" style="53"/>
    <col min="25" max="25" width="16.140625" style="53" customWidth="1"/>
    <col min="26" max="26" width="17.28515625" style="53" customWidth="1"/>
    <col min="27" max="27" width="22.140625" style="53" customWidth="1"/>
    <col min="28" max="28" width="26.42578125" style="53" customWidth="1"/>
    <col min="29" max="70" width="11.42578125" style="56"/>
    <col min="71" max="16384" width="11.42578125" style="53"/>
  </cols>
  <sheetData>
    <row r="1" spans="1:76" s="12" customFormat="1" ht="11.25" customHeight="1" x14ac:dyDescent="0.2">
      <c r="A1" s="1"/>
      <c r="B1" s="2"/>
      <c r="C1" s="107" t="s">
        <v>0</v>
      </c>
      <c r="D1" s="107"/>
      <c r="E1" s="107"/>
      <c r="F1" s="80"/>
      <c r="G1" s="3"/>
      <c r="H1" s="4"/>
      <c r="I1" s="4"/>
      <c r="J1" s="7"/>
      <c r="K1" s="8"/>
      <c r="L1" s="8"/>
      <c r="M1" s="8"/>
      <c r="N1" s="8"/>
      <c r="O1" s="10"/>
      <c r="P1" s="8"/>
      <c r="Q1" s="9"/>
      <c r="R1" s="8"/>
      <c r="S1" s="6"/>
      <c r="T1" s="10"/>
      <c r="U1" s="11"/>
      <c r="V1" s="11"/>
      <c r="W1" s="11"/>
      <c r="X1" s="11"/>
      <c r="Y1" s="11"/>
      <c r="Z1" s="11"/>
      <c r="AA1" s="11"/>
      <c r="AB1" s="11"/>
    </row>
    <row r="2" spans="1:76" s="12" customFormat="1" ht="14.25" customHeight="1" x14ac:dyDescent="0.2">
      <c r="A2" s="13"/>
      <c r="B2" s="2"/>
      <c r="C2" s="108" t="s">
        <v>1</v>
      </c>
      <c r="D2" s="108"/>
      <c r="E2" s="108"/>
      <c r="F2" s="81"/>
      <c r="G2" s="14"/>
      <c r="H2" s="5"/>
      <c r="I2" s="5"/>
      <c r="J2" s="7"/>
      <c r="K2" s="8"/>
      <c r="L2" s="8"/>
      <c r="M2" s="8"/>
      <c r="N2" s="8"/>
      <c r="O2" s="10"/>
      <c r="P2" s="8"/>
      <c r="Q2" s="9"/>
      <c r="R2" s="8"/>
      <c r="S2" s="6"/>
      <c r="T2" s="10"/>
      <c r="U2" s="11"/>
      <c r="V2" s="11"/>
      <c r="W2" s="11"/>
      <c r="X2" s="11"/>
      <c r="Y2" s="11"/>
      <c r="Z2" s="11"/>
      <c r="AA2" s="11"/>
      <c r="AB2" s="11"/>
    </row>
    <row r="3" spans="1:76" s="12" customFormat="1" ht="12.75" customHeight="1" x14ac:dyDescent="0.2">
      <c r="A3" s="13"/>
      <c r="B3" s="2"/>
      <c r="C3" s="108" t="s">
        <v>2</v>
      </c>
      <c r="D3" s="108"/>
      <c r="E3" s="108"/>
      <c r="F3" s="81"/>
      <c r="G3" s="14"/>
      <c r="H3" s="5"/>
      <c r="I3" s="5"/>
      <c r="J3" s="15"/>
      <c r="K3" s="16"/>
      <c r="L3" s="16"/>
      <c r="M3" s="16"/>
      <c r="N3" s="16"/>
      <c r="O3" s="18"/>
      <c r="P3" s="16"/>
      <c r="Q3" s="17"/>
      <c r="R3" s="16"/>
      <c r="S3" s="19"/>
      <c r="T3" s="18"/>
      <c r="U3" s="11"/>
      <c r="V3" s="11"/>
      <c r="W3" s="11"/>
      <c r="X3" s="11"/>
      <c r="Y3" s="11"/>
      <c r="Z3" s="11"/>
      <c r="AA3" s="11"/>
      <c r="AB3" s="11"/>
    </row>
    <row r="4" spans="1:76" s="12" customFormat="1" ht="18" customHeight="1" x14ac:dyDescent="0.2">
      <c r="A4" s="13"/>
      <c r="B4" s="2"/>
      <c r="C4" s="108" t="s">
        <v>55</v>
      </c>
      <c r="D4" s="108"/>
      <c r="E4" s="108"/>
      <c r="F4" s="81"/>
      <c r="G4" s="14"/>
      <c r="H4" s="5"/>
      <c r="I4" s="5"/>
      <c r="J4" s="15"/>
      <c r="K4" s="16"/>
      <c r="L4" s="16"/>
      <c r="M4" s="16"/>
      <c r="N4" s="16"/>
      <c r="O4" s="18"/>
      <c r="P4" s="16"/>
      <c r="Q4" s="17"/>
      <c r="R4" s="16"/>
      <c r="S4" s="19"/>
      <c r="T4" s="62"/>
      <c r="U4" s="11"/>
      <c r="V4" s="11"/>
      <c r="W4" s="11"/>
      <c r="X4" s="11"/>
      <c r="Y4" s="11"/>
      <c r="Z4" s="11"/>
      <c r="AA4" s="11"/>
      <c r="AB4" s="11"/>
    </row>
    <row r="5" spans="1:76" s="12" customFormat="1" ht="15.75" customHeight="1" x14ac:dyDescent="0.2">
      <c r="A5" s="13"/>
      <c r="B5" s="2"/>
      <c r="C5" s="109" t="s">
        <v>56</v>
      </c>
      <c r="D5" s="109"/>
      <c r="E5" s="109"/>
      <c r="F5" s="82"/>
      <c r="G5" s="20"/>
      <c r="H5" s="21"/>
      <c r="I5" s="21"/>
      <c r="J5" s="15"/>
      <c r="K5" s="16"/>
      <c r="L5" s="16"/>
      <c r="M5" s="16"/>
      <c r="N5" s="16"/>
      <c r="O5" s="18"/>
      <c r="P5" s="16"/>
      <c r="Q5" s="17"/>
      <c r="R5" s="16"/>
      <c r="S5" s="19"/>
      <c r="T5" s="18"/>
      <c r="U5" s="11"/>
      <c r="V5" s="11"/>
      <c r="W5" s="11"/>
      <c r="X5" s="11"/>
      <c r="Y5" s="11"/>
      <c r="Z5" s="11"/>
      <c r="AA5" s="11"/>
      <c r="AB5" s="11"/>
    </row>
    <row r="6" spans="1:76" s="29" customFormat="1" ht="15" x14ac:dyDescent="0.25">
      <c r="A6" s="22" t="s">
        <v>3</v>
      </c>
      <c r="B6" s="23"/>
      <c r="C6" s="103"/>
      <c r="D6" s="104"/>
      <c r="E6" s="105"/>
      <c r="F6" s="106"/>
      <c r="G6" s="24"/>
      <c r="H6" s="24"/>
      <c r="I6" s="24"/>
      <c r="J6" s="27"/>
      <c r="K6" s="28"/>
      <c r="L6" s="28"/>
      <c r="M6" s="28"/>
      <c r="N6" s="93"/>
      <c r="O6" s="25"/>
      <c r="P6" s="28"/>
      <c r="Q6" s="68"/>
      <c r="R6" s="28"/>
      <c r="S6" s="26"/>
      <c r="T6" s="25"/>
      <c r="U6" s="25"/>
      <c r="V6" s="25"/>
      <c r="W6" s="25"/>
      <c r="X6" s="25"/>
      <c r="Y6" s="25"/>
      <c r="Z6" s="25"/>
      <c r="AA6" s="25"/>
      <c r="AB6" s="25"/>
    </row>
    <row r="7" spans="1:76" s="29" customFormat="1" ht="15" x14ac:dyDescent="0.25">
      <c r="A7" s="30" t="s">
        <v>4</v>
      </c>
      <c r="B7" s="31"/>
      <c r="C7" s="103"/>
      <c r="D7" s="104"/>
      <c r="E7" s="105"/>
      <c r="F7" s="106"/>
      <c r="G7" s="25"/>
      <c r="H7" s="24"/>
      <c r="I7" s="24"/>
      <c r="J7" s="27"/>
      <c r="K7" s="28"/>
      <c r="L7" s="28"/>
      <c r="M7" s="28"/>
      <c r="N7" s="93"/>
      <c r="O7" s="25"/>
      <c r="P7" s="28"/>
      <c r="Q7" s="68"/>
      <c r="R7" s="28"/>
      <c r="S7" s="26"/>
      <c r="T7" s="25"/>
      <c r="U7" s="25"/>
      <c r="V7" s="25"/>
      <c r="W7" s="25"/>
      <c r="X7" s="25"/>
      <c r="Y7" s="25"/>
      <c r="Z7" s="25"/>
      <c r="AA7" s="25"/>
      <c r="AB7" s="25"/>
    </row>
    <row r="8" spans="1:76" s="29" customFormat="1" ht="15" x14ac:dyDescent="0.25">
      <c r="A8" s="32" t="s">
        <v>5</v>
      </c>
      <c r="B8" s="33"/>
      <c r="C8" s="103"/>
      <c r="D8" s="104"/>
      <c r="E8" s="105"/>
      <c r="F8" s="106"/>
      <c r="G8" s="24"/>
      <c r="H8" s="24"/>
      <c r="I8" s="24"/>
      <c r="J8" s="27"/>
      <c r="K8" s="28"/>
      <c r="L8" s="28"/>
      <c r="M8" s="28"/>
      <c r="N8" s="86">
        <v>0</v>
      </c>
      <c r="O8" s="25"/>
      <c r="P8" s="28"/>
      <c r="Q8" s="68"/>
      <c r="R8" s="28"/>
      <c r="S8" s="26"/>
      <c r="T8" s="25"/>
      <c r="U8" s="25"/>
      <c r="V8" s="25"/>
      <c r="W8" s="25"/>
      <c r="X8" s="25"/>
      <c r="Y8" s="25"/>
      <c r="Z8" s="25"/>
      <c r="AA8" s="25"/>
      <c r="AB8" s="25"/>
    </row>
    <row r="9" spans="1:76" s="29" customFormat="1" ht="15" x14ac:dyDescent="0.25">
      <c r="A9" s="34" t="s">
        <v>6</v>
      </c>
      <c r="B9" s="35"/>
      <c r="C9" s="103"/>
      <c r="D9" s="59"/>
      <c r="E9" s="59"/>
      <c r="F9" s="83"/>
      <c r="G9" s="24"/>
      <c r="H9" s="24"/>
      <c r="I9" s="24"/>
      <c r="J9" s="46"/>
      <c r="K9" s="43"/>
      <c r="L9" s="43"/>
      <c r="M9" s="28"/>
      <c r="N9" s="86">
        <v>0.05</v>
      </c>
      <c r="O9" s="25"/>
      <c r="P9" s="28"/>
      <c r="Q9" s="68"/>
      <c r="R9" s="28"/>
      <c r="S9" s="26"/>
      <c r="T9" s="25"/>
      <c r="U9" s="25"/>
      <c r="V9" s="25"/>
      <c r="W9" s="25"/>
      <c r="X9" s="25"/>
      <c r="Y9" s="25"/>
      <c r="Z9" s="25"/>
      <c r="AA9" s="25"/>
      <c r="AB9" s="25"/>
    </row>
    <row r="10" spans="1:76" s="29" customFormat="1" ht="15" x14ac:dyDescent="0.25">
      <c r="A10" s="34" t="s">
        <v>7</v>
      </c>
      <c r="B10" s="35"/>
      <c r="C10" s="103"/>
      <c r="D10" s="104"/>
      <c r="E10" s="105"/>
      <c r="F10" s="106"/>
      <c r="G10" s="36"/>
      <c r="H10" s="36"/>
      <c r="I10" s="87">
        <f>SUBTOTAL(9,I12:I14)</f>
        <v>34000</v>
      </c>
      <c r="J10" s="48"/>
      <c r="K10" s="48"/>
      <c r="L10" s="47"/>
      <c r="M10" s="43"/>
      <c r="N10" s="86">
        <v>0.19</v>
      </c>
      <c r="O10" s="77"/>
      <c r="P10" s="78"/>
      <c r="Q10" s="67">
        <f>+SUBTOTAL(9,Q12:Q14)</f>
        <v>0</v>
      </c>
      <c r="R10" s="43"/>
      <c r="S10" s="45"/>
      <c r="T10" s="44"/>
      <c r="U10" s="25"/>
      <c r="V10" s="25"/>
      <c r="W10" s="25"/>
      <c r="X10" s="25"/>
      <c r="Y10" s="25"/>
      <c r="Z10" s="25"/>
      <c r="AA10" s="25"/>
      <c r="AB10" s="25"/>
    </row>
    <row r="11" spans="1:76" ht="72" x14ac:dyDescent="0.2">
      <c r="A11" s="69" t="s">
        <v>29</v>
      </c>
      <c r="B11" s="69" t="s">
        <v>30</v>
      </c>
      <c r="C11" s="69" t="s">
        <v>31</v>
      </c>
      <c r="D11" s="69" t="s">
        <v>57</v>
      </c>
      <c r="E11" s="70" t="s">
        <v>33</v>
      </c>
      <c r="F11" s="84" t="s">
        <v>34</v>
      </c>
      <c r="G11" s="69" t="s">
        <v>35</v>
      </c>
      <c r="H11" s="69" t="s">
        <v>36</v>
      </c>
      <c r="I11" s="69" t="s">
        <v>37</v>
      </c>
      <c r="J11" s="40" t="s">
        <v>27</v>
      </c>
      <c r="K11" s="40" t="s">
        <v>9</v>
      </c>
      <c r="L11" s="40" t="s">
        <v>28</v>
      </c>
      <c r="M11" s="41" t="s">
        <v>10</v>
      </c>
      <c r="N11" s="64" t="s">
        <v>49</v>
      </c>
      <c r="O11" s="49" t="s">
        <v>11</v>
      </c>
      <c r="P11" s="58" t="s">
        <v>12</v>
      </c>
      <c r="Q11" s="76" t="s">
        <v>13</v>
      </c>
      <c r="R11" s="42" t="s">
        <v>14</v>
      </c>
      <c r="S11" s="42" t="s">
        <v>15</v>
      </c>
      <c r="T11" s="42" t="s">
        <v>16</v>
      </c>
      <c r="U11" s="42" t="s">
        <v>17</v>
      </c>
      <c r="V11" s="42" t="s">
        <v>18</v>
      </c>
      <c r="W11" s="42" t="s">
        <v>19</v>
      </c>
      <c r="X11" s="42" t="s">
        <v>20</v>
      </c>
      <c r="Y11" s="42" t="s">
        <v>21</v>
      </c>
      <c r="Z11" s="42" t="s">
        <v>22</v>
      </c>
      <c r="AA11" s="42" t="s">
        <v>23</v>
      </c>
      <c r="AB11" s="42" t="s">
        <v>24</v>
      </c>
    </row>
    <row r="12" spans="1:76" s="55" customFormat="1" ht="75.75" customHeight="1" x14ac:dyDescent="0.25">
      <c r="A12" s="71">
        <v>1</v>
      </c>
      <c r="B12" s="72" t="s">
        <v>38</v>
      </c>
      <c r="C12" s="74" t="s">
        <v>39</v>
      </c>
      <c r="D12" s="72" t="s">
        <v>40</v>
      </c>
      <c r="E12" s="73" t="s">
        <v>50</v>
      </c>
      <c r="F12" s="79"/>
      <c r="G12" s="72" t="s">
        <v>26</v>
      </c>
      <c r="H12" s="72" t="s">
        <v>25</v>
      </c>
      <c r="I12" s="72">
        <v>4000</v>
      </c>
      <c r="J12" s="65"/>
      <c r="K12" s="65"/>
      <c r="L12" s="65"/>
      <c r="M12" s="63"/>
      <c r="N12" s="66"/>
      <c r="O12" s="63">
        <f t="shared" ref="O12:O14" si="0">+N12*M12</f>
        <v>0</v>
      </c>
      <c r="P12" s="63">
        <f>+O12+M12</f>
        <v>0</v>
      </c>
      <c r="Q12" s="63">
        <f>+P12*I12</f>
        <v>0</v>
      </c>
      <c r="R12" s="65"/>
      <c r="S12" s="66"/>
      <c r="T12" s="66"/>
      <c r="U12" s="66"/>
      <c r="V12" s="65"/>
      <c r="W12" s="65"/>
      <c r="X12" s="65"/>
      <c r="Y12" s="65"/>
      <c r="Z12" s="65"/>
      <c r="AA12" s="65"/>
      <c r="AB12" s="65"/>
    </row>
    <row r="13" spans="1:76" s="55" customFormat="1" ht="85.5" customHeight="1" x14ac:dyDescent="0.2">
      <c r="A13" s="71">
        <v>2</v>
      </c>
      <c r="B13" s="72" t="s">
        <v>42</v>
      </c>
      <c r="C13" s="74" t="s">
        <v>43</v>
      </c>
      <c r="D13" s="72" t="s">
        <v>40</v>
      </c>
      <c r="E13" s="75" t="s">
        <v>51</v>
      </c>
      <c r="F13" s="79"/>
      <c r="G13" s="72" t="s">
        <v>26</v>
      </c>
      <c r="H13" s="72" t="s">
        <v>25</v>
      </c>
      <c r="I13" s="72">
        <v>18000</v>
      </c>
      <c r="J13" s="65"/>
      <c r="K13" s="65"/>
      <c r="L13" s="65"/>
      <c r="M13" s="63"/>
      <c r="N13" s="66"/>
      <c r="O13" s="63">
        <f t="shared" si="0"/>
        <v>0</v>
      </c>
      <c r="P13" s="63">
        <f t="shared" ref="P13:P14" si="1">+O13+M13</f>
        <v>0</v>
      </c>
      <c r="Q13" s="63">
        <f>+P13*I13</f>
        <v>0</v>
      </c>
      <c r="R13" s="65"/>
      <c r="S13" s="66"/>
      <c r="T13" s="66"/>
      <c r="U13" s="66"/>
      <c r="V13" s="65"/>
      <c r="W13" s="65"/>
      <c r="X13" s="65"/>
      <c r="Y13" s="65"/>
      <c r="Z13" s="65"/>
      <c r="AA13" s="65"/>
      <c r="AB13" s="6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55" customFormat="1" ht="85.5" customHeight="1" x14ac:dyDescent="0.2">
      <c r="A14" s="71">
        <v>3</v>
      </c>
      <c r="B14" s="72" t="s">
        <v>44</v>
      </c>
      <c r="C14" s="74" t="s">
        <v>45</v>
      </c>
      <c r="D14" s="72" t="s">
        <v>40</v>
      </c>
      <c r="E14" s="73" t="s">
        <v>52</v>
      </c>
      <c r="F14" s="79"/>
      <c r="G14" s="72" t="s">
        <v>26</v>
      </c>
      <c r="H14" s="72" t="s">
        <v>25</v>
      </c>
      <c r="I14" s="72">
        <v>12000</v>
      </c>
      <c r="J14" s="65"/>
      <c r="K14" s="65"/>
      <c r="L14" s="65"/>
      <c r="M14" s="63"/>
      <c r="N14" s="66"/>
      <c r="O14" s="63">
        <f t="shared" si="0"/>
        <v>0</v>
      </c>
      <c r="P14" s="63">
        <f t="shared" si="1"/>
        <v>0</v>
      </c>
      <c r="Q14" s="63">
        <f>+P14*I14</f>
        <v>0</v>
      </c>
      <c r="R14" s="65"/>
      <c r="S14" s="66"/>
      <c r="T14" s="66"/>
      <c r="U14" s="66"/>
      <c r="V14" s="65"/>
      <c r="W14" s="65"/>
      <c r="X14" s="65"/>
      <c r="Y14" s="65"/>
      <c r="Z14" s="65"/>
      <c r="AA14" s="65"/>
      <c r="AB14" s="65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</sheetData>
  <sheetProtection algorithmName="SHA-512" hashValue="YgzmEy4TtVTc56cmFLbwSF/jHfmqu/CeNG+ifvrd+8uQjLjLr90f1BCk6Wlrh04Hqu5q8JX0qJG9M24liJtvTw==" saltValue="WqWk0165fAY9gDNKyA3BiQ==" spinCount="100000" sheet="1" formatCells="0"/>
  <mergeCells count="9">
    <mergeCell ref="D6:F6"/>
    <mergeCell ref="D7:F7"/>
    <mergeCell ref="D8:F8"/>
    <mergeCell ref="D10:F10"/>
    <mergeCell ref="C1:E1"/>
    <mergeCell ref="C2:E2"/>
    <mergeCell ref="C3:E3"/>
    <mergeCell ref="C4:E4"/>
    <mergeCell ref="C5:E5"/>
  </mergeCells>
  <conditionalFormatting sqref="E12:F13">
    <cfRule type="cellIs" dxfId="1" priority="2" operator="equal">
      <formula>85000.5</formula>
    </cfRule>
  </conditionalFormatting>
  <conditionalFormatting sqref="H12:I13 A12:D14 G14:I14">
    <cfRule type="cellIs" dxfId="0" priority="3" operator="equal">
      <formula>85000.5</formula>
    </cfRule>
  </conditionalFormatting>
  <dataValidations count="2">
    <dataValidation type="list" allowBlank="1" showInputMessage="1" showErrorMessage="1" sqref="N12:N14" xr:uid="{D3C26585-956A-49D5-ADD0-8750C10BB88A}">
      <formula1>$N$8:$N$10</formula1>
    </dataValidation>
    <dataValidation type="list" allowBlank="1" showInputMessage="1" showErrorMessage="1" sqref="R12:R14 Z12:Z14 V12:V14 X12:X14" xr:uid="{C23CF296-B578-4CA2-A49B-A47BC4B3FF0B}">
      <formula1>"SI,NO"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</vt:lpstr>
      <vt:lpstr>ARTICULOS DE OFICINA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MSOfficeHUN</dc:creator>
  <cp:lastModifiedBy>MSOfficeHUN</cp:lastModifiedBy>
  <dcterms:created xsi:type="dcterms:W3CDTF">2026-02-12T19:44:07Z</dcterms:created>
  <dcterms:modified xsi:type="dcterms:W3CDTF">2026-06-19T17:09:58Z</dcterms:modified>
</cp:coreProperties>
</file>